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345" activeTab="0"/>
  </bookViews>
  <sheets>
    <sheet name="Стоимость паладина" sheetId="1" r:id="rId1"/>
    <sheet name="Учёт паладина на 100 износе" sheetId="2" r:id="rId2"/>
  </sheets>
  <definedNames/>
  <calcPr fullCalcOnLoad="1"/>
</workbook>
</file>

<file path=xl/sharedStrings.xml><?xml version="1.0" encoding="utf-8"?>
<sst xmlns="http://schemas.openxmlformats.org/spreadsheetml/2006/main" count="147" uniqueCount="129">
  <si>
    <t>Затраты на ремонт</t>
  </si>
  <si>
    <t>Выгода аренды</t>
  </si>
  <si>
    <t>Оплата кузнеца:</t>
  </si>
  <si>
    <t>Стоимость ремонта:</t>
  </si>
  <si>
    <t>Базовый износ:</t>
  </si>
  <si>
    <t>Выгода при сдаче крафта</t>
  </si>
  <si>
    <t>Цена сдачи в аренду крафта:</t>
  </si>
  <si>
    <t>Сумм к-во износов</t>
  </si>
  <si>
    <t>Количество клан-боев:</t>
  </si>
  <si>
    <t xml:space="preserve">Стоимость крафтов: </t>
  </si>
  <si>
    <t>Стоимость вещей:</t>
  </si>
  <si>
    <t>Доли по клан-боям</t>
  </si>
  <si>
    <t>Урза</t>
  </si>
  <si>
    <t>Буга</t>
  </si>
  <si>
    <t>Кафка</t>
  </si>
  <si>
    <t>Клан</t>
  </si>
  <si>
    <t>Износ после рем.</t>
  </si>
  <si>
    <t>Макс износ после рем.</t>
  </si>
  <si>
    <t>Стоимость затрат на рем.</t>
  </si>
  <si>
    <t>Сумм затраты на рем.</t>
  </si>
  <si>
    <t>Доли по клан-боям:</t>
  </si>
  <si>
    <t>Участники кортеля</t>
  </si>
  <si>
    <t>Внесено вещами</t>
  </si>
  <si>
    <t>Внесено крафтом</t>
  </si>
  <si>
    <t>Урзаков</t>
  </si>
  <si>
    <t>Бугагарин</t>
  </si>
  <si>
    <t>Меч:</t>
  </si>
  <si>
    <t>Щит:</t>
  </si>
  <si>
    <t>Сапоги + Арбалет:</t>
  </si>
  <si>
    <t>Броня + Шлем:</t>
  </si>
  <si>
    <t>Аренда во вне клан</t>
  </si>
  <si>
    <t>Доли по аренде</t>
  </si>
  <si>
    <t>Осталось клан-боев</t>
  </si>
  <si>
    <t>Аренда в клан</t>
  </si>
  <si>
    <t>Начальный износ:</t>
  </si>
  <si>
    <t>Текущий износ:</t>
  </si>
  <si>
    <t>Аренда внутри клана:</t>
  </si>
  <si>
    <t>Аренда во вне клан:</t>
  </si>
  <si>
    <t>Клан-бои:</t>
  </si>
  <si>
    <t>Услуги кузнеца:</t>
  </si>
  <si>
    <t>Доли по аренде, %</t>
  </si>
  <si>
    <t>!!! ВАЖНО !!!</t>
  </si>
  <si>
    <t>В этой таблице можно вводить даные только в те поля которые отмечены желтым цветом. Всё остально считается автоматически</t>
  </si>
  <si>
    <t>Будущий износ:</t>
  </si>
  <si>
    <t>© Copyright by Urzakov для Тридевятого объединения</t>
  </si>
  <si>
    <t>1. Значение из ячеек H3, H4, H5, H6 перенести в ячейки F3, F4, F5, F6 соответственно;</t>
  </si>
  <si>
    <t>При достижении нулевого износа даная страница копируется в новую закладку, где нужно будет скопировать некоторые даные, а именно:</t>
  </si>
  <si>
    <t>Баланс</t>
  </si>
  <si>
    <t>4. Переименовать закладку, поменяв значение максимального износа на текущий (например - "Учёт паладина на 98 износе");</t>
  </si>
  <si>
    <t>5. Значение в таблице "Баланс" можно изменять по требованию участников кортеля, и переносить их баланс на следующий круг износа.</t>
  </si>
  <si>
    <t>Себестоимость:</t>
  </si>
  <si>
    <t>dril</t>
  </si>
  <si>
    <t>Sly999</t>
  </si>
  <si>
    <t>Gybka-Bob</t>
  </si>
  <si>
    <t>Кузнецы 1-го ранга:</t>
  </si>
  <si>
    <t>Кузнецы 2-го ранга:</t>
  </si>
  <si>
    <t>vioelv</t>
  </si>
  <si>
    <t>130-150%</t>
  </si>
  <si>
    <t>Noldor</t>
  </si>
  <si>
    <t>kuzan</t>
  </si>
  <si>
    <t>Soldat_Shweik</t>
  </si>
  <si>
    <t>Черный_Ворон</t>
  </si>
  <si>
    <t>105-110%</t>
  </si>
  <si>
    <t>РадужныйКистень</t>
  </si>
  <si>
    <t>Северныймишка</t>
  </si>
  <si>
    <t>125-140%</t>
  </si>
  <si>
    <t>Lucky_Starr</t>
  </si>
  <si>
    <t>Rita2</t>
  </si>
  <si>
    <t>Евген</t>
  </si>
  <si>
    <t>Nord001</t>
  </si>
  <si>
    <t>( -sky- )</t>
  </si>
  <si>
    <t>Навь</t>
  </si>
  <si>
    <t>Котыч</t>
  </si>
  <si>
    <t>[сдам] Комплект Паладина (полный крафт) от 20к за бой</t>
  </si>
  <si>
    <t>---</t>
  </si>
  <si>
    <t>-= КОМПЛЕКТ ПАЛАДИНА =-</t>
  </si>
  <si>
    <t>(полный крафт)</t>
  </si>
  <si>
    <t>-= Комплект доступен с 13-го боевого уровня =-</t>
  </si>
  <si>
    <t>В комплект входит 6 вещей:</t>
  </si>
  <si>
    <t>Шлем паладина [D10E10A10W10F10];</t>
  </si>
  <si>
    <t>Доспех паладина [D10E10A10W10F10];</t>
  </si>
  <si>
    <t>Сапоги паладина [D10E10A10W10F10];</t>
  </si>
  <si>
    <t>Щит паладина [D10E10A10W10F10];</t>
  </si>
  <si>
    <t>Меч паладина [I10E10A10W10F10];</t>
  </si>
  <si>
    <t>Арбалет паладина [I10E10A10W10F10].</t>
  </si>
  <si>
    <t>Очки амуниции: 94</t>
  </si>
  <si>
    <t>Части тела не вошедшие в комплект: 2 кольца и амулет.</t>
  </si>
  <si>
    <t>-= Одетый комплект добавляет вашему герою =-</t>
  </si>
  <si>
    <t>&gt; Cтаты &lt;</t>
  </si>
  <si>
    <t>Нападение: +6</t>
  </si>
  <si>
    <t>Защита: +24</t>
  </si>
  <si>
    <t>Сила магии: +4</t>
  </si>
  <si>
    <t>Знания: +5</t>
  </si>
  <si>
    <t>&gt; Модификаторы урона &lt;</t>
  </si>
  <si>
    <t>Увеличивает урон отрядов в ближнем бою на 15%</t>
  </si>
  <si>
    <t>Увеличивает урон стрелков на 10%</t>
  </si>
  <si>
    <t>Дополнительно защищает на 10% от стрелковых атак</t>
  </si>
  <si>
    <t>Игнорирование защиты цели 19%</t>
  </si>
  <si>
    <t>Уменьшение атаки нападающего отряда на 34.39%</t>
  </si>
  <si>
    <t>&gt; Урон магией &lt;</t>
  </si>
  <si>
    <t>Доп. урон магией земли 19%</t>
  </si>
  <si>
    <t>Доп. урон магией воздуха 19%</t>
  </si>
  <si>
    <t>Доп. урон магией воды 19%</t>
  </si>
  <si>
    <t>Доп. урон магией огня 19%</t>
  </si>
  <si>
    <t>&gt; Защита от магии &lt;</t>
  </si>
  <si>
    <t>Защита от магии земли 64.88%</t>
  </si>
  <si>
    <t>Защита от магии воздуха 64.88%</t>
  </si>
  <si>
    <t>Защита от магии воды 64.88%</t>
  </si>
  <si>
    <t>Защита от магии огня 64.88%</t>
  </si>
  <si>
    <t>&gt; Защита от магических крафтов &lt;</t>
  </si>
  <si>
    <t>Защита от крафта земли 59.65%</t>
  </si>
  <si>
    <t>Защита от крафта воздуха 59.65%</t>
  </si>
  <si>
    <t>Защита от крафта воды 59.65%</t>
  </si>
  <si>
    <t>Защита от крафта огня 59.65%</t>
  </si>
  <si>
    <t>&gt; Дополнительно &lt;</t>
  </si>
  <si>
    <t>Увеличивает прицельную дальность стрелков на два пункта</t>
  </si>
  <si>
    <t>&gt; Бонус Комплекта Паладина &lt;</t>
  </si>
  <si>
    <t>Герой получает заклинание массовый карающий удар на уровне эксперт (стоит 12 маны, применяется на область 4*4 клеточки на поле боя, добавляет воинам +12 атаки на количество ходов равное силе магии героя, сдвигает героя по шкале инициативы на 0.5 назад, тоесть герой, при кастовании карающего удара, ходит в 2 раза чаще)</t>
  </si>
  <si>
    <t>____________________________________________________</t>
  </si>
  <si>
    <t>На 1 бой = 21000 монет, от 5 боёв = 20000 монет за 1 бой.</t>
  </si>
  <si>
    <t>Первую вещь передаю за 20995 (19995) монет, остальные по 1 монетке.</t>
  </si>
  <si>
    <t xml:space="preserve">Не забывайте быстрее заходить в бой и сразу после боя возвращать комплект обратно. </t>
  </si>
  <si>
    <t>Время аренды на 1 бой = 43 минуты (этого вполне хватает чтобы зайти в заявку), последующие бои +1 час.</t>
  </si>
  <si>
    <t>Ситуацию по занятости комплекта можно посмотреть у меня в инфе.</t>
  </si>
  <si>
    <t xml:space="preserve">С уважением, Александр. </t>
  </si>
  <si>
    <t xml:space="preserve"> за бой - себес - 3985 боёв</t>
  </si>
  <si>
    <t xml:space="preserve"> за бой - оптимально - 4513 боёв</t>
  </si>
  <si>
    <t>2. Значение из ячейки C14 перенести в ячейку C12;</t>
  </si>
  <si>
    <t>3. Ячейки C16, C17, C20, C21, C22, C23 обнуляются, так как это новый круг износа;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</si>
</sst>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9" fillId="35" borderId="10" xfId="0" applyFont="1" applyFill="1" applyBorder="1" applyAlignment="1">
      <alignment horizontal="center"/>
    </xf>
    <xf numFmtId="0" fontId="0" fillId="36" borderId="10" xfId="0" applyNumberForma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2" fontId="0" fillId="0" borderId="0" xfId="0" applyNumberFormat="1" applyAlignment="1">
      <alignment/>
    </xf>
    <xf numFmtId="2" fontId="19" fillId="0" borderId="0" xfId="0" applyNumberFormat="1" applyFont="1" applyFill="1" applyBorder="1" applyAlignment="1">
      <alignment horizontal="left"/>
    </xf>
    <xf numFmtId="2" fontId="29" fillId="35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 horizontal="left"/>
    </xf>
    <xf numFmtId="0" fontId="19" fillId="36" borderId="10" xfId="0" applyNumberFormat="1" applyFont="1" applyFill="1" applyBorder="1" applyAlignment="1">
      <alignment horizontal="left"/>
    </xf>
    <xf numFmtId="2" fontId="19" fillId="36" borderId="10" xfId="0" applyNumberFormat="1" applyFont="1" applyFill="1" applyBorder="1" applyAlignment="1">
      <alignment horizontal="left"/>
    </xf>
    <xf numFmtId="2" fontId="0" fillId="36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2" fontId="0" fillId="38" borderId="10" xfId="0" applyNumberFormat="1" applyFill="1" applyBorder="1" applyAlignment="1">
      <alignment/>
    </xf>
    <xf numFmtId="0" fontId="0" fillId="1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9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39" borderId="12" xfId="0" applyFill="1" applyBorder="1" applyAlignment="1">
      <alignment/>
    </xf>
    <xf numFmtId="0" fontId="2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left"/>
    </xf>
    <xf numFmtId="0" fontId="0" fillId="36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6" xfId="0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Fill="1" applyBorder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15" xfId="0" applyFill="1" applyBorder="1" applyAlignment="1">
      <alignment horizontal="right"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6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2"/>
  <sheetViews>
    <sheetView tabSelected="1" zoomScalePageLayoutView="0" workbookViewId="0" topLeftCell="A1">
      <pane ySplit="10" topLeftCell="A59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0.71875" style="0" customWidth="1"/>
    <col min="2" max="2" width="17.57421875" style="0" customWidth="1"/>
    <col min="3" max="3" width="22.7109375" style="0" customWidth="1"/>
    <col min="4" max="4" width="24.421875" style="0" customWidth="1"/>
    <col min="5" max="5" width="18.8515625" style="0" customWidth="1"/>
    <col min="6" max="6" width="21.421875" style="0" customWidth="1"/>
    <col min="7" max="7" width="24.7109375" style="8" customWidth="1"/>
    <col min="8" max="8" width="6.00390625" style="0" customWidth="1"/>
    <col min="9" max="9" width="30.421875" style="0" customWidth="1"/>
  </cols>
  <sheetData>
    <row r="1" ht="3.75" customHeight="1"/>
    <row r="2" spans="2:7" ht="15">
      <c r="B2" s="57" t="s">
        <v>2</v>
      </c>
      <c r="C2" s="57"/>
      <c r="D2" s="4">
        <v>1.25</v>
      </c>
      <c r="E2" s="5"/>
      <c r="F2" s="16" t="s">
        <v>20</v>
      </c>
      <c r="G2" s="17"/>
    </row>
    <row r="3" spans="2:7" ht="15">
      <c r="B3" s="57" t="s">
        <v>9</v>
      </c>
      <c r="C3" s="57"/>
      <c r="D3" s="4">
        <v>6100000</v>
      </c>
      <c r="E3" s="5"/>
      <c r="F3" s="16" t="s">
        <v>12</v>
      </c>
      <c r="G3" s="17">
        <f>4625000/14164</f>
        <v>326.5320530923468</v>
      </c>
    </row>
    <row r="4" spans="2:7" ht="15">
      <c r="B4" s="14" t="s">
        <v>10</v>
      </c>
      <c r="C4" s="14"/>
      <c r="D4" s="4">
        <v>14000000</v>
      </c>
      <c r="E4" s="5"/>
      <c r="F4" s="16" t="s">
        <v>13</v>
      </c>
      <c r="G4" s="17">
        <f>2455000/14164</f>
        <v>173.32674385766734</v>
      </c>
    </row>
    <row r="5" spans="2:7" ht="15">
      <c r="B5" s="57" t="s">
        <v>8</v>
      </c>
      <c r="C5" s="57"/>
      <c r="D5" s="15">
        <f>(D4+D3)/D8</f>
        <v>1419.090652358091</v>
      </c>
      <c r="E5" s="5"/>
      <c r="F5" s="16" t="s">
        <v>14</v>
      </c>
      <c r="G5" s="17">
        <f>4910000/14164</f>
        <v>346.6534877153347</v>
      </c>
    </row>
    <row r="6" spans="2:7" ht="15">
      <c r="B6" s="57" t="s">
        <v>3</v>
      </c>
      <c r="C6" s="57"/>
      <c r="D6" s="4">
        <v>384000</v>
      </c>
      <c r="E6" s="5"/>
      <c r="F6" s="16" t="s">
        <v>15</v>
      </c>
      <c r="G6" s="17">
        <f>8080000/14164</f>
        <v>570.460321942954</v>
      </c>
    </row>
    <row r="7" spans="2:7" ht="15">
      <c r="B7" s="57" t="s">
        <v>4</v>
      </c>
      <c r="C7" s="57"/>
      <c r="D7" s="4">
        <v>100</v>
      </c>
      <c r="E7" s="5"/>
      <c r="F7" s="5"/>
      <c r="G7" s="9"/>
    </row>
    <row r="8" spans="2:7" ht="15">
      <c r="B8" s="6" t="s">
        <v>6</v>
      </c>
      <c r="C8" s="6"/>
      <c r="D8" s="4">
        <v>14164</v>
      </c>
      <c r="E8" s="5"/>
      <c r="F8" s="5"/>
      <c r="G8" s="9"/>
    </row>
    <row r="9" ht="7.5" customHeight="1"/>
    <row r="10" spans="2:7" ht="15">
      <c r="B10" s="3" t="s">
        <v>16</v>
      </c>
      <c r="C10" s="3" t="s">
        <v>17</v>
      </c>
      <c r="D10" s="3" t="s">
        <v>18</v>
      </c>
      <c r="E10" s="3" t="s">
        <v>7</v>
      </c>
      <c r="F10" s="3" t="s">
        <v>19</v>
      </c>
      <c r="G10" s="10" t="s">
        <v>5</v>
      </c>
    </row>
    <row r="11" spans="2:7" ht="15">
      <c r="B11" s="1">
        <f>D7</f>
        <v>100</v>
      </c>
      <c r="C11" s="1">
        <v>100</v>
      </c>
      <c r="D11" s="1">
        <v>0</v>
      </c>
      <c r="E11" s="1">
        <f>B11</f>
        <v>100</v>
      </c>
      <c r="F11" s="1"/>
      <c r="G11" s="11">
        <f>($D$8-((F11+$D$3)/(E11-D5)))*(E11-D5)</f>
        <v>-24783600</v>
      </c>
    </row>
    <row r="12" spans="2:7" ht="15">
      <c r="B12" s="2">
        <f aca="true" t="shared" si="0" ref="B12:B75">ROUNDDOWN(C11*0.9,0)</f>
        <v>90</v>
      </c>
      <c r="C12" s="2">
        <f aca="true" t="shared" si="1" ref="C12:C75">C11-1</f>
        <v>99</v>
      </c>
      <c r="D12" s="2">
        <f aca="true" t="shared" si="2" ref="D12:D75">$D$6*$D$2</f>
        <v>480000</v>
      </c>
      <c r="E12" s="2">
        <f aca="true" t="shared" si="3" ref="E12:E75">E11+B12</f>
        <v>190</v>
      </c>
      <c r="F12" s="2">
        <f>D12</f>
        <v>480000</v>
      </c>
      <c r="G12" s="12">
        <f>($D$8-((F12+$D$3)/(E12-$D$5)))*(E12-$D$5)</f>
        <v>-23988840</v>
      </c>
    </row>
    <row r="13" spans="2:11" ht="15">
      <c r="B13" s="2">
        <f t="shared" si="0"/>
        <v>89</v>
      </c>
      <c r="C13" s="2">
        <f t="shared" si="1"/>
        <v>98</v>
      </c>
      <c r="D13" s="2">
        <f t="shared" si="2"/>
        <v>480000</v>
      </c>
      <c r="E13" s="2">
        <f t="shared" si="3"/>
        <v>279</v>
      </c>
      <c r="F13" s="2">
        <f>F12+D13</f>
        <v>960000</v>
      </c>
      <c r="G13" s="12">
        <f aca="true" t="shared" si="4" ref="G13:G76">($D$8-((F13+$D$3)/(E13-$D$5)))*(E13-$D$5)</f>
        <v>-23208244</v>
      </c>
      <c r="K13" t="s">
        <v>73</v>
      </c>
    </row>
    <row r="14" spans="2:7" ht="15">
      <c r="B14" s="2">
        <f t="shared" si="0"/>
        <v>88</v>
      </c>
      <c r="C14" s="2">
        <f t="shared" si="1"/>
        <v>97</v>
      </c>
      <c r="D14" s="2">
        <f t="shared" si="2"/>
        <v>480000</v>
      </c>
      <c r="E14" s="2">
        <f t="shared" si="3"/>
        <v>367</v>
      </c>
      <c r="F14" s="2">
        <f>F13+D14</f>
        <v>1440000</v>
      </c>
      <c r="G14" s="12">
        <f t="shared" si="4"/>
        <v>-22441812</v>
      </c>
    </row>
    <row r="15" spans="2:11" ht="15">
      <c r="B15" s="2">
        <f t="shared" si="0"/>
        <v>87</v>
      </c>
      <c r="C15" s="2">
        <f t="shared" si="1"/>
        <v>96</v>
      </c>
      <c r="D15" s="2">
        <f t="shared" si="2"/>
        <v>480000</v>
      </c>
      <c r="E15" s="2">
        <f t="shared" si="3"/>
        <v>454</v>
      </c>
      <c r="F15" s="2">
        <f>F14+D15</f>
        <v>1920000</v>
      </c>
      <c r="G15" s="12">
        <f t="shared" si="4"/>
        <v>-21689544</v>
      </c>
      <c r="K15" t="s">
        <v>74</v>
      </c>
    </row>
    <row r="16" spans="2:7" ht="15">
      <c r="B16" s="2">
        <f t="shared" si="0"/>
        <v>86</v>
      </c>
      <c r="C16" s="2">
        <f t="shared" si="1"/>
        <v>95</v>
      </c>
      <c r="D16" s="2">
        <f t="shared" si="2"/>
        <v>480000</v>
      </c>
      <c r="E16" s="2">
        <f t="shared" si="3"/>
        <v>540</v>
      </c>
      <c r="F16" s="2">
        <f aca="true" t="shared" si="5" ref="F16:F79">F15+D16</f>
        <v>2400000</v>
      </c>
      <c r="G16" s="12">
        <f t="shared" si="4"/>
        <v>-20951440</v>
      </c>
    </row>
    <row r="17" spans="2:11" ht="15">
      <c r="B17" s="2">
        <f t="shared" si="0"/>
        <v>85</v>
      </c>
      <c r="C17" s="2">
        <f t="shared" si="1"/>
        <v>94</v>
      </c>
      <c r="D17" s="2">
        <f t="shared" si="2"/>
        <v>480000</v>
      </c>
      <c r="E17" s="2">
        <f t="shared" si="3"/>
        <v>625</v>
      </c>
      <c r="F17" s="2">
        <f t="shared" si="5"/>
        <v>2880000</v>
      </c>
      <c r="G17" s="12">
        <f t="shared" si="4"/>
        <v>-20227500</v>
      </c>
      <c r="K17" t="s">
        <v>75</v>
      </c>
    </row>
    <row r="18" spans="2:11" ht="15">
      <c r="B18" s="2">
        <f t="shared" si="0"/>
        <v>84</v>
      </c>
      <c r="C18" s="2">
        <f t="shared" si="1"/>
        <v>93</v>
      </c>
      <c r="D18" s="2">
        <f t="shared" si="2"/>
        <v>480000</v>
      </c>
      <c r="E18" s="2">
        <f t="shared" si="3"/>
        <v>709</v>
      </c>
      <c r="F18" s="2">
        <f t="shared" si="5"/>
        <v>3360000</v>
      </c>
      <c r="G18" s="12">
        <f t="shared" si="4"/>
        <v>-19517724</v>
      </c>
      <c r="K18" t="s">
        <v>76</v>
      </c>
    </row>
    <row r="19" spans="2:7" ht="15">
      <c r="B19" s="2">
        <f t="shared" si="0"/>
        <v>83</v>
      </c>
      <c r="C19" s="2">
        <f t="shared" si="1"/>
        <v>92</v>
      </c>
      <c r="D19" s="2">
        <f t="shared" si="2"/>
        <v>480000</v>
      </c>
      <c r="E19" s="2">
        <f t="shared" si="3"/>
        <v>792</v>
      </c>
      <c r="F19" s="2">
        <f t="shared" si="5"/>
        <v>3840000</v>
      </c>
      <c r="G19" s="12">
        <f t="shared" si="4"/>
        <v>-18822112</v>
      </c>
    </row>
    <row r="20" spans="2:11" ht="15">
      <c r="B20" s="2">
        <f t="shared" si="0"/>
        <v>82</v>
      </c>
      <c r="C20" s="2">
        <f t="shared" si="1"/>
        <v>91</v>
      </c>
      <c r="D20" s="2">
        <f t="shared" si="2"/>
        <v>480000</v>
      </c>
      <c r="E20" s="2">
        <f t="shared" si="3"/>
        <v>874</v>
      </c>
      <c r="F20" s="2">
        <f t="shared" si="5"/>
        <v>4320000</v>
      </c>
      <c r="G20" s="12">
        <f t="shared" si="4"/>
        <v>-18140663.999999996</v>
      </c>
      <c r="K20" t="s">
        <v>77</v>
      </c>
    </row>
    <row r="21" spans="2:11" ht="15">
      <c r="B21" s="2">
        <f t="shared" si="0"/>
        <v>81</v>
      </c>
      <c r="C21" s="2">
        <f t="shared" si="1"/>
        <v>90</v>
      </c>
      <c r="D21" s="2">
        <f t="shared" si="2"/>
        <v>480000</v>
      </c>
      <c r="E21" s="2">
        <f t="shared" si="3"/>
        <v>955</v>
      </c>
      <c r="F21" s="2">
        <f t="shared" si="5"/>
        <v>4800000</v>
      </c>
      <c r="G21" s="12">
        <f t="shared" si="4"/>
        <v>-17473379.999999996</v>
      </c>
      <c r="K21" t="s">
        <v>78</v>
      </c>
    </row>
    <row r="22" spans="2:11" ht="15">
      <c r="B22" s="2">
        <f t="shared" si="0"/>
        <v>81</v>
      </c>
      <c r="C22" s="2">
        <f t="shared" si="1"/>
        <v>89</v>
      </c>
      <c r="D22" s="2">
        <f t="shared" si="2"/>
        <v>480000</v>
      </c>
      <c r="E22" s="2">
        <f t="shared" si="3"/>
        <v>1036</v>
      </c>
      <c r="F22" s="2">
        <f t="shared" si="5"/>
        <v>5280000</v>
      </c>
      <c r="G22" s="12">
        <f t="shared" si="4"/>
        <v>-16806096</v>
      </c>
      <c r="K22" t="s">
        <v>79</v>
      </c>
    </row>
    <row r="23" spans="2:11" ht="15">
      <c r="B23" s="2">
        <f t="shared" si="0"/>
        <v>80</v>
      </c>
      <c r="C23" s="2">
        <f t="shared" si="1"/>
        <v>88</v>
      </c>
      <c r="D23" s="2">
        <f t="shared" si="2"/>
        <v>480000</v>
      </c>
      <c r="E23" s="2">
        <f t="shared" si="3"/>
        <v>1116</v>
      </c>
      <c r="F23" s="2">
        <f t="shared" si="5"/>
        <v>5760000</v>
      </c>
      <c r="G23" s="12">
        <f t="shared" si="4"/>
        <v>-16152976</v>
      </c>
      <c r="K23" t="s">
        <v>80</v>
      </c>
    </row>
    <row r="24" spans="2:11" ht="15">
      <c r="B24" s="2">
        <f t="shared" si="0"/>
        <v>79</v>
      </c>
      <c r="C24" s="2">
        <f t="shared" si="1"/>
        <v>87</v>
      </c>
      <c r="D24" s="2">
        <f t="shared" si="2"/>
        <v>480000</v>
      </c>
      <c r="E24" s="2">
        <f t="shared" si="3"/>
        <v>1195</v>
      </c>
      <c r="F24" s="2">
        <f t="shared" si="5"/>
        <v>6240000</v>
      </c>
      <c r="G24" s="12">
        <f t="shared" si="4"/>
        <v>-15514020</v>
      </c>
      <c r="K24" t="s">
        <v>81</v>
      </c>
    </row>
    <row r="25" spans="2:11" ht="15">
      <c r="B25" s="2">
        <f t="shared" si="0"/>
        <v>78</v>
      </c>
      <c r="C25" s="2">
        <f t="shared" si="1"/>
        <v>86</v>
      </c>
      <c r="D25" s="2">
        <f t="shared" si="2"/>
        <v>480000</v>
      </c>
      <c r="E25" s="2">
        <f t="shared" si="3"/>
        <v>1273</v>
      </c>
      <c r="F25" s="2">
        <f t="shared" si="5"/>
        <v>6720000</v>
      </c>
      <c r="G25" s="12">
        <f t="shared" si="4"/>
        <v>-14889228</v>
      </c>
      <c r="K25" t="s">
        <v>82</v>
      </c>
    </row>
    <row r="26" spans="2:11" ht="15">
      <c r="B26" s="2">
        <f t="shared" si="0"/>
        <v>77</v>
      </c>
      <c r="C26" s="2">
        <f t="shared" si="1"/>
        <v>85</v>
      </c>
      <c r="D26" s="2">
        <f t="shared" si="2"/>
        <v>480000</v>
      </c>
      <c r="E26" s="2">
        <f t="shared" si="3"/>
        <v>1350</v>
      </c>
      <c r="F26" s="2">
        <f t="shared" si="5"/>
        <v>7200000</v>
      </c>
      <c r="G26" s="12">
        <f t="shared" si="4"/>
        <v>-14278600</v>
      </c>
      <c r="K26" t="s">
        <v>83</v>
      </c>
    </row>
    <row r="27" spans="2:11" ht="15">
      <c r="B27" s="2">
        <f t="shared" si="0"/>
        <v>76</v>
      </c>
      <c r="C27" s="2">
        <f t="shared" si="1"/>
        <v>84</v>
      </c>
      <c r="D27" s="2">
        <f t="shared" si="2"/>
        <v>480000</v>
      </c>
      <c r="E27" s="2">
        <f t="shared" si="3"/>
        <v>1426</v>
      </c>
      <c r="F27" s="2">
        <f t="shared" si="5"/>
        <v>7680000</v>
      </c>
      <c r="G27" s="12">
        <f t="shared" si="4"/>
        <v>-13682135.999999998</v>
      </c>
      <c r="K27" t="s">
        <v>84</v>
      </c>
    </row>
    <row r="28" spans="2:7" ht="15">
      <c r="B28" s="2">
        <f t="shared" si="0"/>
        <v>75</v>
      </c>
      <c r="C28" s="2">
        <f t="shared" si="1"/>
        <v>83</v>
      </c>
      <c r="D28" s="2">
        <f t="shared" si="2"/>
        <v>480000</v>
      </c>
      <c r="E28" s="2">
        <f t="shared" si="3"/>
        <v>1501</v>
      </c>
      <c r="F28" s="2">
        <f t="shared" si="5"/>
        <v>8160000</v>
      </c>
      <c r="G28" s="12">
        <f t="shared" si="4"/>
        <v>-13099835.999999998</v>
      </c>
    </row>
    <row r="29" spans="2:11" ht="15">
      <c r="B29" s="2">
        <f t="shared" si="0"/>
        <v>74</v>
      </c>
      <c r="C29" s="2">
        <f t="shared" si="1"/>
        <v>82</v>
      </c>
      <c r="D29" s="2">
        <f t="shared" si="2"/>
        <v>480000</v>
      </c>
      <c r="E29" s="2">
        <f t="shared" si="3"/>
        <v>1575</v>
      </c>
      <c r="F29" s="2">
        <f t="shared" si="5"/>
        <v>8640000</v>
      </c>
      <c r="G29" s="12">
        <f t="shared" si="4"/>
        <v>-12531699.999999998</v>
      </c>
      <c r="K29" t="s">
        <v>85</v>
      </c>
    </row>
    <row r="30" spans="2:7" ht="15">
      <c r="B30" s="2">
        <f t="shared" si="0"/>
        <v>73</v>
      </c>
      <c r="C30" s="2">
        <f t="shared" si="1"/>
        <v>81</v>
      </c>
      <c r="D30" s="2">
        <f t="shared" si="2"/>
        <v>480000</v>
      </c>
      <c r="E30" s="2">
        <f t="shared" si="3"/>
        <v>1648</v>
      </c>
      <c r="F30" s="2">
        <f t="shared" si="5"/>
        <v>9120000</v>
      </c>
      <c r="G30" s="12">
        <f t="shared" si="4"/>
        <v>-11977728</v>
      </c>
    </row>
    <row r="31" spans="2:11" ht="15">
      <c r="B31" s="2">
        <f t="shared" si="0"/>
        <v>72</v>
      </c>
      <c r="C31" s="2">
        <f t="shared" si="1"/>
        <v>80</v>
      </c>
      <c r="D31" s="2">
        <f t="shared" si="2"/>
        <v>480000</v>
      </c>
      <c r="E31" s="2">
        <f t="shared" si="3"/>
        <v>1720</v>
      </c>
      <c r="F31" s="2">
        <f t="shared" si="5"/>
        <v>9600000</v>
      </c>
      <c r="G31" s="12">
        <f t="shared" si="4"/>
        <v>-11437920</v>
      </c>
      <c r="K31" t="s">
        <v>86</v>
      </c>
    </row>
    <row r="32" spans="2:7" ht="15">
      <c r="B32" s="2">
        <f t="shared" si="0"/>
        <v>72</v>
      </c>
      <c r="C32" s="2">
        <f t="shared" si="1"/>
        <v>79</v>
      </c>
      <c r="D32" s="2">
        <f t="shared" si="2"/>
        <v>480000</v>
      </c>
      <c r="E32" s="2">
        <f t="shared" si="3"/>
        <v>1792</v>
      </c>
      <c r="F32" s="2">
        <f t="shared" si="5"/>
        <v>10080000</v>
      </c>
      <c r="G32" s="12">
        <f t="shared" si="4"/>
        <v>-10898111.999999998</v>
      </c>
    </row>
    <row r="33" spans="2:11" ht="15">
      <c r="B33" s="2">
        <f t="shared" si="0"/>
        <v>71</v>
      </c>
      <c r="C33" s="2">
        <f t="shared" si="1"/>
        <v>78</v>
      </c>
      <c r="D33" s="2">
        <f t="shared" si="2"/>
        <v>480000</v>
      </c>
      <c r="E33" s="2">
        <f t="shared" si="3"/>
        <v>1863</v>
      </c>
      <c r="F33" s="2">
        <f t="shared" si="5"/>
        <v>10560000</v>
      </c>
      <c r="G33" s="12">
        <f t="shared" si="4"/>
        <v>-10372468</v>
      </c>
      <c r="K33" t="s">
        <v>87</v>
      </c>
    </row>
    <row r="34" spans="2:7" ht="15">
      <c r="B34" s="2">
        <f t="shared" si="0"/>
        <v>70</v>
      </c>
      <c r="C34" s="2">
        <f t="shared" si="1"/>
        <v>77</v>
      </c>
      <c r="D34" s="2">
        <f t="shared" si="2"/>
        <v>480000</v>
      </c>
      <c r="E34" s="2">
        <f t="shared" si="3"/>
        <v>1933</v>
      </c>
      <c r="F34" s="2">
        <f t="shared" si="5"/>
        <v>11040000</v>
      </c>
      <c r="G34" s="12">
        <f t="shared" si="4"/>
        <v>-9860988</v>
      </c>
    </row>
    <row r="35" spans="2:11" ht="15">
      <c r="B35" s="2">
        <f t="shared" si="0"/>
        <v>69</v>
      </c>
      <c r="C35" s="2">
        <f t="shared" si="1"/>
        <v>76</v>
      </c>
      <c r="D35" s="2">
        <f t="shared" si="2"/>
        <v>480000</v>
      </c>
      <c r="E35" s="2">
        <f t="shared" si="3"/>
        <v>2002</v>
      </c>
      <c r="F35" s="2">
        <f t="shared" si="5"/>
        <v>11520000</v>
      </c>
      <c r="G35" s="12">
        <f t="shared" si="4"/>
        <v>-9363672</v>
      </c>
      <c r="K35" t="s">
        <v>88</v>
      </c>
    </row>
    <row r="36" spans="2:11" ht="15">
      <c r="B36" s="2">
        <f t="shared" si="0"/>
        <v>68</v>
      </c>
      <c r="C36" s="2">
        <f t="shared" si="1"/>
        <v>75</v>
      </c>
      <c r="D36" s="2">
        <f t="shared" si="2"/>
        <v>480000</v>
      </c>
      <c r="E36" s="2">
        <f t="shared" si="3"/>
        <v>2070</v>
      </c>
      <c r="F36" s="2">
        <f t="shared" si="5"/>
        <v>12000000</v>
      </c>
      <c r="G36" s="12">
        <f t="shared" si="4"/>
        <v>-8880520</v>
      </c>
      <c r="K36" t="s">
        <v>89</v>
      </c>
    </row>
    <row r="37" spans="2:11" ht="15">
      <c r="B37" s="2">
        <f t="shared" si="0"/>
        <v>67</v>
      </c>
      <c r="C37" s="2">
        <f t="shared" si="1"/>
        <v>74</v>
      </c>
      <c r="D37" s="2">
        <f t="shared" si="2"/>
        <v>480000</v>
      </c>
      <c r="E37" s="2">
        <f t="shared" si="3"/>
        <v>2137</v>
      </c>
      <c r="F37" s="2">
        <f t="shared" si="5"/>
        <v>12480000</v>
      </c>
      <c r="G37" s="12">
        <f t="shared" si="4"/>
        <v>-8411531.999999998</v>
      </c>
      <c r="K37" t="s">
        <v>90</v>
      </c>
    </row>
    <row r="38" spans="2:11" ht="15">
      <c r="B38" s="2">
        <f t="shared" si="0"/>
        <v>66</v>
      </c>
      <c r="C38" s="2">
        <f t="shared" si="1"/>
        <v>73</v>
      </c>
      <c r="D38" s="2">
        <f t="shared" si="2"/>
        <v>480000</v>
      </c>
      <c r="E38" s="2">
        <f t="shared" si="3"/>
        <v>2203</v>
      </c>
      <c r="F38" s="2">
        <f t="shared" si="5"/>
        <v>12960000</v>
      </c>
      <c r="G38" s="12">
        <f t="shared" si="4"/>
        <v>-7956707.999999999</v>
      </c>
      <c r="K38" t="s">
        <v>91</v>
      </c>
    </row>
    <row r="39" spans="2:11" ht="15">
      <c r="B39" s="2">
        <f t="shared" si="0"/>
        <v>65</v>
      </c>
      <c r="C39" s="2">
        <f t="shared" si="1"/>
        <v>72</v>
      </c>
      <c r="D39" s="2">
        <f t="shared" si="2"/>
        <v>480000</v>
      </c>
      <c r="E39" s="2">
        <f t="shared" si="3"/>
        <v>2268</v>
      </c>
      <c r="F39" s="2">
        <f t="shared" si="5"/>
        <v>13440000</v>
      </c>
      <c r="G39" s="12">
        <f t="shared" si="4"/>
        <v>-7516048</v>
      </c>
      <c r="K39" t="s">
        <v>92</v>
      </c>
    </row>
    <row r="40" spans="2:7" ht="15">
      <c r="B40" s="2">
        <f t="shared" si="0"/>
        <v>64</v>
      </c>
      <c r="C40" s="2">
        <f t="shared" si="1"/>
        <v>71</v>
      </c>
      <c r="D40" s="2">
        <f t="shared" si="2"/>
        <v>480000</v>
      </c>
      <c r="E40" s="2">
        <f t="shared" si="3"/>
        <v>2332</v>
      </c>
      <c r="F40" s="2">
        <f t="shared" si="5"/>
        <v>13920000</v>
      </c>
      <c r="G40" s="12">
        <f t="shared" si="4"/>
        <v>-7089551.999999999</v>
      </c>
    </row>
    <row r="41" spans="2:11" ht="15">
      <c r="B41" s="2">
        <f t="shared" si="0"/>
        <v>63</v>
      </c>
      <c r="C41" s="2">
        <f t="shared" si="1"/>
        <v>70</v>
      </c>
      <c r="D41" s="2">
        <f t="shared" si="2"/>
        <v>480000</v>
      </c>
      <c r="E41" s="2">
        <f t="shared" si="3"/>
        <v>2395</v>
      </c>
      <c r="F41" s="2">
        <f t="shared" si="5"/>
        <v>14400000</v>
      </c>
      <c r="G41" s="12">
        <f t="shared" si="4"/>
        <v>-6677220.000000001</v>
      </c>
      <c r="K41" t="s">
        <v>93</v>
      </c>
    </row>
    <row r="42" spans="2:11" ht="15">
      <c r="B42" s="2">
        <f t="shared" si="0"/>
        <v>63</v>
      </c>
      <c r="C42" s="2">
        <f t="shared" si="1"/>
        <v>69</v>
      </c>
      <c r="D42" s="2">
        <f t="shared" si="2"/>
        <v>480000</v>
      </c>
      <c r="E42" s="2">
        <f t="shared" si="3"/>
        <v>2458</v>
      </c>
      <c r="F42" s="2">
        <f t="shared" si="5"/>
        <v>14880000</v>
      </c>
      <c r="G42" s="12">
        <f t="shared" si="4"/>
        <v>-6264888.000000001</v>
      </c>
      <c r="K42" t="s">
        <v>94</v>
      </c>
    </row>
    <row r="43" spans="2:11" ht="15">
      <c r="B43" s="2">
        <f t="shared" si="0"/>
        <v>62</v>
      </c>
      <c r="C43" s="2">
        <f t="shared" si="1"/>
        <v>68</v>
      </c>
      <c r="D43" s="2">
        <f t="shared" si="2"/>
        <v>480000</v>
      </c>
      <c r="E43" s="2">
        <f t="shared" si="3"/>
        <v>2520</v>
      </c>
      <c r="F43" s="2">
        <f t="shared" si="5"/>
        <v>15360000</v>
      </c>
      <c r="G43" s="12">
        <f t="shared" si="4"/>
        <v>-5866719.999999997</v>
      </c>
      <c r="K43" t="s">
        <v>95</v>
      </c>
    </row>
    <row r="44" spans="2:11" ht="15">
      <c r="B44" s="2">
        <f t="shared" si="0"/>
        <v>61</v>
      </c>
      <c r="C44" s="2">
        <f t="shared" si="1"/>
        <v>67</v>
      </c>
      <c r="D44" s="2">
        <f t="shared" si="2"/>
        <v>480000</v>
      </c>
      <c r="E44" s="2">
        <f t="shared" si="3"/>
        <v>2581</v>
      </c>
      <c r="F44" s="2">
        <f t="shared" si="5"/>
        <v>15840000</v>
      </c>
      <c r="G44" s="12">
        <f t="shared" si="4"/>
        <v>-5482715.999999998</v>
      </c>
      <c r="K44" t="s">
        <v>96</v>
      </c>
    </row>
    <row r="45" spans="2:11" ht="15">
      <c r="B45" s="2">
        <f t="shared" si="0"/>
        <v>60</v>
      </c>
      <c r="C45" s="2">
        <f t="shared" si="1"/>
        <v>66</v>
      </c>
      <c r="D45" s="2">
        <f t="shared" si="2"/>
        <v>480000</v>
      </c>
      <c r="E45" s="2">
        <f t="shared" si="3"/>
        <v>2641</v>
      </c>
      <c r="F45" s="2">
        <f t="shared" si="5"/>
        <v>16320000</v>
      </c>
      <c r="G45" s="12">
        <f t="shared" si="4"/>
        <v>-5112875.999999998</v>
      </c>
      <c r="K45" t="s">
        <v>97</v>
      </c>
    </row>
    <row r="46" spans="2:11" ht="15">
      <c r="B46" s="2">
        <f t="shared" si="0"/>
        <v>59</v>
      </c>
      <c r="C46" s="2">
        <f t="shared" si="1"/>
        <v>65</v>
      </c>
      <c r="D46" s="2">
        <f t="shared" si="2"/>
        <v>480000</v>
      </c>
      <c r="E46" s="2">
        <f t="shared" si="3"/>
        <v>2700</v>
      </c>
      <c r="F46" s="2">
        <f t="shared" si="5"/>
        <v>16800000</v>
      </c>
      <c r="G46" s="12">
        <f t="shared" si="4"/>
        <v>-4757200.000000001</v>
      </c>
      <c r="K46" t="s">
        <v>98</v>
      </c>
    </row>
    <row r="47" spans="2:7" ht="15">
      <c r="B47" s="2">
        <f t="shared" si="0"/>
        <v>58</v>
      </c>
      <c r="C47" s="2">
        <f t="shared" si="1"/>
        <v>64</v>
      </c>
      <c r="D47" s="2">
        <f t="shared" si="2"/>
        <v>480000</v>
      </c>
      <c r="E47" s="2">
        <f t="shared" si="3"/>
        <v>2758</v>
      </c>
      <c r="F47" s="2">
        <f t="shared" si="5"/>
        <v>17280000</v>
      </c>
      <c r="G47" s="12">
        <f t="shared" si="4"/>
        <v>-4415687.999999997</v>
      </c>
    </row>
    <row r="48" spans="2:11" ht="15">
      <c r="B48" s="2">
        <f t="shared" si="0"/>
        <v>57</v>
      </c>
      <c r="C48" s="2">
        <f t="shared" si="1"/>
        <v>63</v>
      </c>
      <c r="D48" s="2">
        <f t="shared" si="2"/>
        <v>480000</v>
      </c>
      <c r="E48" s="2">
        <f t="shared" si="3"/>
        <v>2815</v>
      </c>
      <c r="F48" s="2">
        <f t="shared" si="5"/>
        <v>17760000</v>
      </c>
      <c r="G48" s="12">
        <f t="shared" si="4"/>
        <v>-4088339.9999999995</v>
      </c>
      <c r="K48" t="s">
        <v>99</v>
      </c>
    </row>
    <row r="49" spans="2:11" ht="15">
      <c r="B49" s="2">
        <f t="shared" si="0"/>
        <v>56</v>
      </c>
      <c r="C49" s="2">
        <f t="shared" si="1"/>
        <v>62</v>
      </c>
      <c r="D49" s="2">
        <f t="shared" si="2"/>
        <v>480000</v>
      </c>
      <c r="E49" s="2">
        <f t="shared" si="3"/>
        <v>2871</v>
      </c>
      <c r="F49" s="2">
        <f t="shared" si="5"/>
        <v>18240000</v>
      </c>
      <c r="G49" s="12">
        <f t="shared" si="4"/>
        <v>-3775155.999999998</v>
      </c>
      <c r="K49" t="s">
        <v>100</v>
      </c>
    </row>
    <row r="50" spans="2:11" ht="15">
      <c r="B50" s="2">
        <f t="shared" si="0"/>
        <v>55</v>
      </c>
      <c r="C50" s="2">
        <f t="shared" si="1"/>
        <v>61</v>
      </c>
      <c r="D50" s="2">
        <f t="shared" si="2"/>
        <v>480000</v>
      </c>
      <c r="E50" s="2">
        <f t="shared" si="3"/>
        <v>2926</v>
      </c>
      <c r="F50" s="2">
        <f t="shared" si="5"/>
        <v>18720000</v>
      </c>
      <c r="G50" s="12">
        <f t="shared" si="4"/>
        <v>-3476135.9999999986</v>
      </c>
      <c r="K50" t="s">
        <v>101</v>
      </c>
    </row>
    <row r="51" spans="2:11" ht="15">
      <c r="B51" s="2">
        <f t="shared" si="0"/>
        <v>54</v>
      </c>
      <c r="C51" s="2">
        <f t="shared" si="1"/>
        <v>60</v>
      </c>
      <c r="D51" s="2">
        <f t="shared" si="2"/>
        <v>480000</v>
      </c>
      <c r="E51" s="2">
        <f t="shared" si="3"/>
        <v>2980</v>
      </c>
      <c r="F51" s="2">
        <f t="shared" si="5"/>
        <v>19200000</v>
      </c>
      <c r="G51" s="12">
        <f t="shared" si="4"/>
        <v>-3191279.9999999986</v>
      </c>
      <c r="K51" t="s">
        <v>102</v>
      </c>
    </row>
    <row r="52" spans="2:11" ht="15">
      <c r="B52" s="2">
        <f t="shared" si="0"/>
        <v>54</v>
      </c>
      <c r="C52" s="2">
        <f t="shared" si="1"/>
        <v>59</v>
      </c>
      <c r="D52" s="2">
        <f t="shared" si="2"/>
        <v>480000</v>
      </c>
      <c r="E52" s="2">
        <f t="shared" si="3"/>
        <v>3034</v>
      </c>
      <c r="F52" s="2">
        <f t="shared" si="5"/>
        <v>19680000</v>
      </c>
      <c r="G52" s="12">
        <f t="shared" si="4"/>
        <v>-2906423.9999999986</v>
      </c>
      <c r="K52" t="s">
        <v>103</v>
      </c>
    </row>
    <row r="53" spans="2:7" ht="15">
      <c r="B53" s="2">
        <f t="shared" si="0"/>
        <v>53</v>
      </c>
      <c r="C53" s="2">
        <f t="shared" si="1"/>
        <v>58</v>
      </c>
      <c r="D53" s="2">
        <f t="shared" si="2"/>
        <v>480000</v>
      </c>
      <c r="E53" s="2">
        <f t="shared" si="3"/>
        <v>3087</v>
      </c>
      <c r="F53" s="2">
        <f t="shared" si="5"/>
        <v>20160000</v>
      </c>
      <c r="G53" s="12">
        <f t="shared" si="4"/>
        <v>-2635732.0000000005</v>
      </c>
    </row>
    <row r="54" spans="2:11" ht="15">
      <c r="B54" s="2">
        <f t="shared" si="0"/>
        <v>52</v>
      </c>
      <c r="C54" s="2">
        <f t="shared" si="1"/>
        <v>57</v>
      </c>
      <c r="D54" s="2">
        <f t="shared" si="2"/>
        <v>480000</v>
      </c>
      <c r="E54" s="2">
        <f t="shared" si="3"/>
        <v>3139</v>
      </c>
      <c r="F54" s="2">
        <f t="shared" si="5"/>
        <v>20640000</v>
      </c>
      <c r="G54" s="12">
        <f t="shared" si="4"/>
        <v>-2379204</v>
      </c>
      <c r="K54" t="s">
        <v>104</v>
      </c>
    </row>
    <row r="55" spans="2:11" ht="15">
      <c r="B55" s="2">
        <f t="shared" si="0"/>
        <v>51</v>
      </c>
      <c r="C55" s="2">
        <f t="shared" si="1"/>
        <v>56</v>
      </c>
      <c r="D55" s="2">
        <f t="shared" si="2"/>
        <v>480000</v>
      </c>
      <c r="E55" s="2">
        <f t="shared" si="3"/>
        <v>3190</v>
      </c>
      <c r="F55" s="2">
        <f t="shared" si="5"/>
        <v>21120000</v>
      </c>
      <c r="G55" s="12">
        <f t="shared" si="4"/>
        <v>-2136839.999999998</v>
      </c>
      <c r="K55" t="s">
        <v>105</v>
      </c>
    </row>
    <row r="56" spans="2:11" ht="15">
      <c r="B56" s="2">
        <f t="shared" si="0"/>
        <v>50</v>
      </c>
      <c r="C56" s="2">
        <f t="shared" si="1"/>
        <v>55</v>
      </c>
      <c r="D56" s="2">
        <f t="shared" si="2"/>
        <v>480000</v>
      </c>
      <c r="E56" s="2">
        <f t="shared" si="3"/>
        <v>3240</v>
      </c>
      <c r="F56" s="2">
        <f t="shared" si="5"/>
        <v>21600000</v>
      </c>
      <c r="G56" s="12">
        <f t="shared" si="4"/>
        <v>-1908639.9999999995</v>
      </c>
      <c r="K56" t="s">
        <v>106</v>
      </c>
    </row>
    <row r="57" spans="2:11" ht="15">
      <c r="B57" s="2">
        <f t="shared" si="0"/>
        <v>49</v>
      </c>
      <c r="C57" s="2">
        <f t="shared" si="1"/>
        <v>54</v>
      </c>
      <c r="D57" s="2">
        <f t="shared" si="2"/>
        <v>480000</v>
      </c>
      <c r="E57" s="2">
        <f t="shared" si="3"/>
        <v>3289</v>
      </c>
      <c r="F57" s="2">
        <f t="shared" si="5"/>
        <v>22080000</v>
      </c>
      <c r="G57" s="12">
        <f t="shared" si="4"/>
        <v>-1694603.999999998</v>
      </c>
      <c r="K57" t="s">
        <v>107</v>
      </c>
    </row>
    <row r="58" spans="2:11" ht="15">
      <c r="B58" s="2">
        <f t="shared" si="0"/>
        <v>48</v>
      </c>
      <c r="C58" s="2">
        <f t="shared" si="1"/>
        <v>53</v>
      </c>
      <c r="D58" s="2">
        <f t="shared" si="2"/>
        <v>480000</v>
      </c>
      <c r="E58" s="2">
        <f t="shared" si="3"/>
        <v>3337</v>
      </c>
      <c r="F58" s="2">
        <f t="shared" si="5"/>
        <v>22560000</v>
      </c>
      <c r="G58" s="12">
        <f t="shared" si="4"/>
        <v>-1494731.9999999998</v>
      </c>
      <c r="K58" t="s">
        <v>108</v>
      </c>
    </row>
    <row r="59" spans="2:7" ht="15">
      <c r="B59" s="2">
        <f t="shared" si="0"/>
        <v>47</v>
      </c>
      <c r="C59" s="2">
        <f t="shared" si="1"/>
        <v>52</v>
      </c>
      <c r="D59" s="2">
        <f t="shared" si="2"/>
        <v>480000</v>
      </c>
      <c r="E59" s="2">
        <f t="shared" si="3"/>
        <v>3384</v>
      </c>
      <c r="F59" s="2">
        <f t="shared" si="5"/>
        <v>23040000</v>
      </c>
      <c r="G59" s="12">
        <f t="shared" si="4"/>
        <v>-1309023.999999998</v>
      </c>
    </row>
    <row r="60" spans="2:11" ht="15">
      <c r="B60" s="2">
        <f t="shared" si="0"/>
        <v>46</v>
      </c>
      <c r="C60" s="2">
        <f t="shared" si="1"/>
        <v>51</v>
      </c>
      <c r="D60" s="2">
        <f t="shared" si="2"/>
        <v>480000</v>
      </c>
      <c r="E60" s="2">
        <f t="shared" si="3"/>
        <v>3430</v>
      </c>
      <c r="F60" s="2">
        <f t="shared" si="5"/>
        <v>23520000</v>
      </c>
      <c r="G60" s="12">
        <f t="shared" si="4"/>
        <v>-1137479.9999999986</v>
      </c>
      <c r="K60" t="s">
        <v>109</v>
      </c>
    </row>
    <row r="61" spans="2:11" ht="15">
      <c r="B61" s="2">
        <f t="shared" si="0"/>
        <v>45</v>
      </c>
      <c r="C61" s="2">
        <f t="shared" si="1"/>
        <v>50</v>
      </c>
      <c r="D61" s="2">
        <f t="shared" si="2"/>
        <v>480000</v>
      </c>
      <c r="E61" s="2">
        <f t="shared" si="3"/>
        <v>3475</v>
      </c>
      <c r="F61" s="2">
        <f t="shared" si="5"/>
        <v>24000000</v>
      </c>
      <c r="G61" s="12">
        <f t="shared" si="4"/>
        <v>-980099.9999999949</v>
      </c>
      <c r="K61" t="s">
        <v>110</v>
      </c>
    </row>
    <row r="62" spans="2:11" ht="15">
      <c r="B62" s="2">
        <f t="shared" si="0"/>
        <v>45</v>
      </c>
      <c r="C62" s="2">
        <f t="shared" si="1"/>
        <v>49</v>
      </c>
      <c r="D62" s="2">
        <f t="shared" si="2"/>
        <v>480000</v>
      </c>
      <c r="E62" s="2">
        <f t="shared" si="3"/>
        <v>3520</v>
      </c>
      <c r="F62" s="2">
        <f t="shared" si="5"/>
        <v>24480000</v>
      </c>
      <c r="G62" s="12">
        <f t="shared" si="4"/>
        <v>-822719.9999999953</v>
      </c>
      <c r="K62" t="s">
        <v>111</v>
      </c>
    </row>
    <row r="63" spans="2:11" ht="15">
      <c r="B63" s="2">
        <f t="shared" si="0"/>
        <v>44</v>
      </c>
      <c r="C63" s="2">
        <f t="shared" si="1"/>
        <v>48</v>
      </c>
      <c r="D63" s="2">
        <f t="shared" si="2"/>
        <v>480000</v>
      </c>
      <c r="E63" s="2">
        <f t="shared" si="3"/>
        <v>3564</v>
      </c>
      <c r="F63" s="2">
        <f t="shared" si="5"/>
        <v>24960000</v>
      </c>
      <c r="G63" s="12">
        <f t="shared" si="4"/>
        <v>-679503.9999999972</v>
      </c>
      <c r="K63" t="s">
        <v>112</v>
      </c>
    </row>
    <row r="64" spans="2:11" ht="15">
      <c r="B64" s="2">
        <f t="shared" si="0"/>
        <v>43</v>
      </c>
      <c r="C64" s="2">
        <f t="shared" si="1"/>
        <v>47</v>
      </c>
      <c r="D64" s="2">
        <f t="shared" si="2"/>
        <v>480000</v>
      </c>
      <c r="E64" s="2">
        <f t="shared" si="3"/>
        <v>3607</v>
      </c>
      <c r="F64" s="2">
        <f t="shared" si="5"/>
        <v>25440000</v>
      </c>
      <c r="G64" s="12">
        <f t="shared" si="4"/>
        <v>-550451.9999999979</v>
      </c>
      <c r="K64" t="s">
        <v>113</v>
      </c>
    </row>
    <row r="65" spans="2:7" ht="15">
      <c r="B65" s="2">
        <f t="shared" si="0"/>
        <v>42</v>
      </c>
      <c r="C65" s="2">
        <f t="shared" si="1"/>
        <v>46</v>
      </c>
      <c r="D65" s="2">
        <f t="shared" si="2"/>
        <v>480000</v>
      </c>
      <c r="E65" s="2">
        <f t="shared" si="3"/>
        <v>3649</v>
      </c>
      <c r="F65" s="2">
        <f t="shared" si="5"/>
        <v>25920000</v>
      </c>
      <c r="G65" s="12">
        <f t="shared" si="4"/>
        <v>-435563.9999999946</v>
      </c>
    </row>
    <row r="66" spans="2:11" ht="15">
      <c r="B66" s="2">
        <f t="shared" si="0"/>
        <v>41</v>
      </c>
      <c r="C66" s="2">
        <f t="shared" si="1"/>
        <v>45</v>
      </c>
      <c r="D66" s="2">
        <f t="shared" si="2"/>
        <v>480000</v>
      </c>
      <c r="E66" s="2">
        <f t="shared" si="3"/>
        <v>3690</v>
      </c>
      <c r="F66" s="2">
        <f t="shared" si="5"/>
        <v>26400000</v>
      </c>
      <c r="G66" s="12">
        <f t="shared" si="4"/>
        <v>-334839.9999999944</v>
      </c>
      <c r="K66" t="s">
        <v>114</v>
      </c>
    </row>
    <row r="67" spans="2:11" ht="15">
      <c r="B67" s="2">
        <f t="shared" si="0"/>
        <v>40</v>
      </c>
      <c r="C67" s="2">
        <f t="shared" si="1"/>
        <v>44</v>
      </c>
      <c r="D67" s="2">
        <f t="shared" si="2"/>
        <v>480000</v>
      </c>
      <c r="E67" s="2">
        <f t="shared" si="3"/>
        <v>3730</v>
      </c>
      <c r="F67" s="2">
        <f t="shared" si="5"/>
        <v>26880000</v>
      </c>
      <c r="G67" s="12">
        <f t="shared" si="4"/>
        <v>-248279.99999999447</v>
      </c>
      <c r="K67" t="s">
        <v>115</v>
      </c>
    </row>
    <row r="68" spans="2:9" ht="15">
      <c r="B68" s="2">
        <f t="shared" si="0"/>
        <v>39</v>
      </c>
      <c r="C68" s="2">
        <f t="shared" si="1"/>
        <v>43</v>
      </c>
      <c r="D68" s="2">
        <f t="shared" si="2"/>
        <v>480000</v>
      </c>
      <c r="E68" s="2">
        <f t="shared" si="3"/>
        <v>3769</v>
      </c>
      <c r="F68" s="2">
        <f t="shared" si="5"/>
        <v>27360000</v>
      </c>
      <c r="G68" s="12">
        <f t="shared" si="4"/>
        <v>-175883.9999999958</v>
      </c>
      <c r="H68" s="54"/>
      <c r="I68" s="33"/>
    </row>
    <row r="69" spans="2:11" ht="15">
      <c r="B69" s="2">
        <f t="shared" si="0"/>
        <v>38</v>
      </c>
      <c r="C69" s="2">
        <f t="shared" si="1"/>
        <v>42</v>
      </c>
      <c r="D69" s="2">
        <f t="shared" si="2"/>
        <v>480000</v>
      </c>
      <c r="E69" s="2">
        <f t="shared" si="3"/>
        <v>3807</v>
      </c>
      <c r="F69" s="2">
        <f t="shared" si="5"/>
        <v>27840000</v>
      </c>
      <c r="G69" s="12">
        <f t="shared" si="4"/>
        <v>-117651.9999999959</v>
      </c>
      <c r="H69" s="54"/>
      <c r="I69" s="33"/>
      <c r="K69" t="s">
        <v>116</v>
      </c>
    </row>
    <row r="70" spans="2:11" ht="15">
      <c r="B70" s="2">
        <f t="shared" si="0"/>
        <v>37</v>
      </c>
      <c r="C70" s="2">
        <f t="shared" si="1"/>
        <v>41</v>
      </c>
      <c r="D70" s="2">
        <f t="shared" si="2"/>
        <v>480000</v>
      </c>
      <c r="E70" s="2">
        <f t="shared" si="3"/>
        <v>3844</v>
      </c>
      <c r="F70" s="2">
        <f t="shared" si="5"/>
        <v>28320000</v>
      </c>
      <c r="G70" s="12">
        <f t="shared" si="4"/>
        <v>-73583.99999999719</v>
      </c>
      <c r="K70" s="53" t="s">
        <v>117</v>
      </c>
    </row>
    <row r="71" spans="2:11" ht="15">
      <c r="B71" s="2">
        <f t="shared" si="0"/>
        <v>36</v>
      </c>
      <c r="C71" s="2">
        <f t="shared" si="1"/>
        <v>40</v>
      </c>
      <c r="D71" s="2">
        <f t="shared" si="2"/>
        <v>480000</v>
      </c>
      <c r="E71" s="2">
        <f t="shared" si="3"/>
        <v>3880</v>
      </c>
      <c r="F71" s="2">
        <f t="shared" si="5"/>
        <v>28800000</v>
      </c>
      <c r="G71" s="12">
        <f t="shared" si="4"/>
        <v>-43679.99999999566</v>
      </c>
      <c r="K71" t="s">
        <v>118</v>
      </c>
    </row>
    <row r="72" spans="2:11" ht="15">
      <c r="B72" s="2">
        <f t="shared" si="0"/>
        <v>36</v>
      </c>
      <c r="C72" s="2">
        <f t="shared" si="1"/>
        <v>39</v>
      </c>
      <c r="D72" s="2">
        <f t="shared" si="2"/>
        <v>480000</v>
      </c>
      <c r="E72" s="2">
        <f t="shared" si="3"/>
        <v>3916</v>
      </c>
      <c r="F72" s="2">
        <f t="shared" si="5"/>
        <v>29280000</v>
      </c>
      <c r="G72" s="12">
        <f t="shared" si="4"/>
        <v>-13775.99999999755</v>
      </c>
      <c r="K72" t="s">
        <v>119</v>
      </c>
    </row>
    <row r="73" spans="2:7" ht="15">
      <c r="B73" s="2">
        <f t="shared" si="0"/>
        <v>35</v>
      </c>
      <c r="C73" s="2">
        <f t="shared" si="1"/>
        <v>38</v>
      </c>
      <c r="D73" s="2">
        <f t="shared" si="2"/>
        <v>480000</v>
      </c>
      <c r="E73" s="2">
        <f t="shared" si="3"/>
        <v>3951</v>
      </c>
      <c r="F73" s="2">
        <f t="shared" si="5"/>
        <v>29760000</v>
      </c>
      <c r="G73" s="12">
        <f t="shared" si="4"/>
        <v>1964.0000000051114</v>
      </c>
    </row>
    <row r="74" spans="2:11" ht="15">
      <c r="B74" s="20">
        <f t="shared" si="0"/>
        <v>34</v>
      </c>
      <c r="C74" s="20">
        <f t="shared" si="1"/>
        <v>37</v>
      </c>
      <c r="D74" s="20">
        <f t="shared" si="2"/>
        <v>480000</v>
      </c>
      <c r="E74" s="20">
        <f t="shared" si="3"/>
        <v>3985</v>
      </c>
      <c r="F74" s="20">
        <f t="shared" si="5"/>
        <v>30240000</v>
      </c>
      <c r="G74" s="18">
        <f t="shared" si="4"/>
        <v>3540.0000000018786</v>
      </c>
      <c r="H74" s="55">
        <v>14164</v>
      </c>
      <c r="I74" s="45" t="s">
        <v>125</v>
      </c>
      <c r="K74" t="s">
        <v>120</v>
      </c>
    </row>
    <row r="75" spans="2:7" ht="15">
      <c r="B75" s="2">
        <f t="shared" si="0"/>
        <v>33</v>
      </c>
      <c r="C75" s="2">
        <f t="shared" si="1"/>
        <v>36</v>
      </c>
      <c r="D75" s="2">
        <f t="shared" si="2"/>
        <v>480000</v>
      </c>
      <c r="E75" s="2">
        <f t="shared" si="3"/>
        <v>4018</v>
      </c>
      <c r="F75" s="2">
        <f t="shared" si="5"/>
        <v>30720000</v>
      </c>
      <c r="G75" s="12">
        <f t="shared" si="4"/>
        <v>-9047.999999995178</v>
      </c>
    </row>
    <row r="76" spans="2:9" ht="15">
      <c r="B76" s="2">
        <f>ROUNDDOWN(C75*0.9,0)</f>
        <v>32</v>
      </c>
      <c r="C76" s="2">
        <f aca="true" t="shared" si="6" ref="C76:C87">C75-1</f>
        <v>35</v>
      </c>
      <c r="D76" s="2">
        <f aca="true" t="shared" si="7" ref="D76:D110">$D$6*$D$2</f>
        <v>480000</v>
      </c>
      <c r="E76" s="2">
        <f>E75+B76</f>
        <v>4050</v>
      </c>
      <c r="F76" s="2">
        <f t="shared" si="5"/>
        <v>31200000</v>
      </c>
      <c r="G76" s="12">
        <f t="shared" si="4"/>
        <v>-35799.99999999709</v>
      </c>
      <c r="H76" s="54"/>
      <c r="I76" s="33"/>
    </row>
    <row r="77" spans="2:11" ht="15">
      <c r="B77" s="2">
        <f>ROUNDDOWN(C76*0.9,0)</f>
        <v>31</v>
      </c>
      <c r="C77" s="2">
        <f t="shared" si="6"/>
        <v>34</v>
      </c>
      <c r="D77" s="2">
        <f t="shared" si="7"/>
        <v>480000</v>
      </c>
      <c r="E77" s="2">
        <f>E76+B77</f>
        <v>4081</v>
      </c>
      <c r="F77" s="2">
        <f t="shared" si="5"/>
        <v>31680000</v>
      </c>
      <c r="G77" s="12">
        <f aca="true" t="shared" si="8" ref="G77:G110">($D$8-((F77+$D$3)/(E77-$D$5)))*(E77-$D$5)</f>
        <v>-76715.99999999742</v>
      </c>
      <c r="K77" t="s">
        <v>41</v>
      </c>
    </row>
    <row r="78" spans="2:11" ht="15">
      <c r="B78" s="2">
        <f>ROUNDDOWN(C77*0.9,0)</f>
        <v>30</v>
      </c>
      <c r="C78" s="2">
        <f t="shared" si="6"/>
        <v>33</v>
      </c>
      <c r="D78" s="2">
        <f t="shared" si="7"/>
        <v>480000</v>
      </c>
      <c r="E78" s="2">
        <f>E77+B78</f>
        <v>4111</v>
      </c>
      <c r="F78" s="2">
        <f t="shared" si="5"/>
        <v>32160000</v>
      </c>
      <c r="G78" s="12">
        <f t="shared" si="8"/>
        <v>-131795.9999999967</v>
      </c>
      <c r="K78" t="s">
        <v>121</v>
      </c>
    </row>
    <row r="79" spans="2:7" ht="15">
      <c r="B79" s="2">
        <f>ROUNDDOWN(C78*0.9,0)</f>
        <v>29</v>
      </c>
      <c r="C79" s="2">
        <f t="shared" si="6"/>
        <v>32</v>
      </c>
      <c r="D79" s="2">
        <f t="shared" si="7"/>
        <v>480000</v>
      </c>
      <c r="E79" s="2">
        <f>E78+B79</f>
        <v>4140</v>
      </c>
      <c r="F79" s="2">
        <f t="shared" si="5"/>
        <v>32640000</v>
      </c>
      <c r="G79" s="12">
        <f t="shared" si="8"/>
        <v>-201039.99999999595</v>
      </c>
    </row>
    <row r="80" spans="2:11" ht="15">
      <c r="B80" s="2">
        <f>ROUNDDOWN(C79*0.9,0)</f>
        <v>28</v>
      </c>
      <c r="C80" s="2">
        <f t="shared" si="6"/>
        <v>31</v>
      </c>
      <c r="D80" s="2">
        <f t="shared" si="7"/>
        <v>480000</v>
      </c>
      <c r="E80" s="2">
        <f>E79+B80</f>
        <v>4168</v>
      </c>
      <c r="F80" s="2">
        <f aca="true" t="shared" si="9" ref="F80:F87">F79+D80</f>
        <v>33120000</v>
      </c>
      <c r="G80" s="12">
        <f t="shared" si="8"/>
        <v>-284447.99999999785</v>
      </c>
      <c r="K80" t="s">
        <v>122</v>
      </c>
    </row>
    <row r="81" spans="2:7" ht="15">
      <c r="B81" s="2">
        <f aca="true" t="shared" si="10" ref="B81:B110">ROUNDDOWN(C80*0.9,0)</f>
        <v>27</v>
      </c>
      <c r="C81" s="2">
        <f t="shared" si="6"/>
        <v>30</v>
      </c>
      <c r="D81" s="2">
        <f t="shared" si="7"/>
        <v>480000</v>
      </c>
      <c r="E81" s="2">
        <f aca="true" t="shared" si="11" ref="E81:E110">E80+B81</f>
        <v>4195</v>
      </c>
      <c r="F81" s="2">
        <f t="shared" si="9"/>
        <v>33600000</v>
      </c>
      <c r="G81" s="12">
        <f t="shared" si="8"/>
        <v>-382019.9999999953</v>
      </c>
    </row>
    <row r="82" spans="2:11" ht="15">
      <c r="B82" s="2">
        <f t="shared" si="10"/>
        <v>27</v>
      </c>
      <c r="C82" s="2">
        <f t="shared" si="6"/>
        <v>29</v>
      </c>
      <c r="D82" s="2">
        <f t="shared" si="7"/>
        <v>480000</v>
      </c>
      <c r="E82" s="2">
        <f t="shared" si="11"/>
        <v>4222</v>
      </c>
      <c r="F82" s="2">
        <f t="shared" si="9"/>
        <v>34080000</v>
      </c>
      <c r="G82" s="12">
        <f t="shared" si="8"/>
        <v>-479591.99999999435</v>
      </c>
      <c r="K82" t="s">
        <v>123</v>
      </c>
    </row>
    <row r="83" spans="2:7" ht="15">
      <c r="B83" s="2">
        <f t="shared" si="10"/>
        <v>26</v>
      </c>
      <c r="C83" s="2">
        <f t="shared" si="6"/>
        <v>28</v>
      </c>
      <c r="D83" s="2">
        <f t="shared" si="7"/>
        <v>480000</v>
      </c>
      <c r="E83" s="2">
        <f t="shared" si="11"/>
        <v>4248</v>
      </c>
      <c r="F83" s="2">
        <f t="shared" si="9"/>
        <v>34560000</v>
      </c>
      <c r="G83" s="12">
        <f t="shared" si="8"/>
        <v>-591327.9999999948</v>
      </c>
    </row>
    <row r="84" spans="2:11" ht="15">
      <c r="B84" s="2">
        <f t="shared" si="10"/>
        <v>25</v>
      </c>
      <c r="C84" s="2">
        <f t="shared" si="6"/>
        <v>27</v>
      </c>
      <c r="D84" s="2">
        <f t="shared" si="7"/>
        <v>480000</v>
      </c>
      <c r="E84" s="2">
        <f t="shared" si="11"/>
        <v>4273</v>
      </c>
      <c r="F84" s="2">
        <f t="shared" si="9"/>
        <v>35040000</v>
      </c>
      <c r="G84" s="12">
        <f t="shared" si="8"/>
        <v>-717227.9999999963</v>
      </c>
      <c r="K84" t="s">
        <v>124</v>
      </c>
    </row>
    <row r="85" spans="2:7" ht="15">
      <c r="B85" s="2">
        <f t="shared" si="10"/>
        <v>24</v>
      </c>
      <c r="C85" s="2">
        <f t="shared" si="6"/>
        <v>26</v>
      </c>
      <c r="D85" s="2">
        <f t="shared" si="7"/>
        <v>480000</v>
      </c>
      <c r="E85" s="2">
        <f t="shared" si="11"/>
        <v>4297</v>
      </c>
      <c r="F85" s="2">
        <f t="shared" si="9"/>
        <v>35520000</v>
      </c>
      <c r="G85" s="12">
        <f t="shared" si="8"/>
        <v>-857291.9999999963</v>
      </c>
    </row>
    <row r="86" spans="2:7" ht="15">
      <c r="B86" s="2">
        <f t="shared" si="10"/>
        <v>23</v>
      </c>
      <c r="C86" s="2">
        <f t="shared" si="6"/>
        <v>25</v>
      </c>
      <c r="D86" s="2">
        <f t="shared" si="7"/>
        <v>480000</v>
      </c>
      <c r="E86" s="2">
        <f t="shared" si="11"/>
        <v>4320</v>
      </c>
      <c r="F86" s="2">
        <f t="shared" si="9"/>
        <v>36000000</v>
      </c>
      <c r="G86" s="12">
        <f t="shared" si="8"/>
        <v>-1011519.9999999953</v>
      </c>
    </row>
    <row r="87" spans="2:7" ht="15">
      <c r="B87" s="2">
        <f t="shared" si="10"/>
        <v>22</v>
      </c>
      <c r="C87" s="2">
        <f t="shared" si="6"/>
        <v>24</v>
      </c>
      <c r="D87" s="2">
        <f t="shared" si="7"/>
        <v>480000</v>
      </c>
      <c r="E87" s="2">
        <f t="shared" si="11"/>
        <v>4342</v>
      </c>
      <c r="F87" s="2">
        <f t="shared" si="9"/>
        <v>36480000</v>
      </c>
      <c r="G87" s="12">
        <f t="shared" si="8"/>
        <v>-1179911.9999999974</v>
      </c>
    </row>
    <row r="88" spans="2:7" ht="15">
      <c r="B88" s="2">
        <f t="shared" si="10"/>
        <v>21</v>
      </c>
      <c r="C88" s="2">
        <f aca="true" t="shared" si="12" ref="C88:C102">C87-1</f>
        <v>23</v>
      </c>
      <c r="D88" s="2">
        <f t="shared" si="7"/>
        <v>480000</v>
      </c>
      <c r="E88" s="2">
        <f t="shared" si="11"/>
        <v>4363</v>
      </c>
      <c r="F88" s="2">
        <f aca="true" t="shared" si="13" ref="F88:F102">F87+D88</f>
        <v>36960000</v>
      </c>
      <c r="G88" s="12">
        <f t="shared" si="8"/>
        <v>-1362467.9999999958</v>
      </c>
    </row>
    <row r="89" spans="2:7" ht="15">
      <c r="B89" s="2">
        <f t="shared" si="10"/>
        <v>20</v>
      </c>
      <c r="C89" s="2">
        <f t="shared" si="12"/>
        <v>22</v>
      </c>
      <c r="D89" s="2">
        <f t="shared" si="7"/>
        <v>480000</v>
      </c>
      <c r="E89" s="2">
        <f t="shared" si="11"/>
        <v>4383</v>
      </c>
      <c r="F89" s="2">
        <f t="shared" si="13"/>
        <v>37440000</v>
      </c>
      <c r="G89" s="12">
        <f t="shared" si="8"/>
        <v>-1559187.9999999958</v>
      </c>
    </row>
    <row r="90" spans="2:7" ht="15">
      <c r="B90" s="2">
        <f t="shared" si="10"/>
        <v>19</v>
      </c>
      <c r="C90" s="2">
        <f t="shared" si="12"/>
        <v>21</v>
      </c>
      <c r="D90" s="2">
        <f t="shared" si="7"/>
        <v>480000</v>
      </c>
      <c r="E90" s="2">
        <f t="shared" si="11"/>
        <v>4402</v>
      </c>
      <c r="F90" s="2">
        <f t="shared" si="13"/>
        <v>37920000</v>
      </c>
      <c r="G90" s="12">
        <f t="shared" si="8"/>
        <v>-1770071.9999999949</v>
      </c>
    </row>
    <row r="91" spans="2:7" ht="15">
      <c r="B91" s="2">
        <f t="shared" si="10"/>
        <v>18</v>
      </c>
      <c r="C91" s="2">
        <f t="shared" si="12"/>
        <v>20</v>
      </c>
      <c r="D91" s="2">
        <f t="shared" si="7"/>
        <v>480000</v>
      </c>
      <c r="E91" s="2">
        <f t="shared" si="11"/>
        <v>4420</v>
      </c>
      <c r="F91" s="2">
        <f t="shared" si="13"/>
        <v>38400000</v>
      </c>
      <c r="G91" s="12">
        <f t="shared" si="8"/>
        <v>-1995119.9999999981</v>
      </c>
    </row>
    <row r="92" spans="2:7" ht="15">
      <c r="B92" s="2">
        <f t="shared" si="10"/>
        <v>18</v>
      </c>
      <c r="C92" s="2">
        <f t="shared" si="12"/>
        <v>19</v>
      </c>
      <c r="D92" s="2">
        <f t="shared" si="7"/>
        <v>480000</v>
      </c>
      <c r="E92" s="2">
        <f t="shared" si="11"/>
        <v>4438</v>
      </c>
      <c r="F92" s="2">
        <f t="shared" si="13"/>
        <v>38880000</v>
      </c>
      <c r="G92" s="12">
        <f t="shared" si="8"/>
        <v>-2220167.9999999977</v>
      </c>
    </row>
    <row r="93" spans="2:7" ht="15">
      <c r="B93" s="2">
        <f t="shared" si="10"/>
        <v>17</v>
      </c>
      <c r="C93" s="2">
        <f t="shared" si="12"/>
        <v>18</v>
      </c>
      <c r="D93" s="2">
        <f t="shared" si="7"/>
        <v>480000</v>
      </c>
      <c r="E93" s="2">
        <f t="shared" si="11"/>
        <v>4455</v>
      </c>
      <c r="F93" s="2">
        <f t="shared" si="13"/>
        <v>39360000</v>
      </c>
      <c r="G93" s="12">
        <f t="shared" si="8"/>
        <v>-2459379.999999997</v>
      </c>
    </row>
    <row r="94" spans="2:7" ht="15">
      <c r="B94" s="2">
        <f t="shared" si="10"/>
        <v>16</v>
      </c>
      <c r="C94" s="2">
        <f t="shared" si="12"/>
        <v>17</v>
      </c>
      <c r="D94" s="2">
        <f t="shared" si="7"/>
        <v>480000</v>
      </c>
      <c r="E94" s="2">
        <f t="shared" si="11"/>
        <v>4471</v>
      </c>
      <c r="F94" s="2">
        <f t="shared" si="13"/>
        <v>39840000</v>
      </c>
      <c r="G94" s="12">
        <f t="shared" si="8"/>
        <v>-2712755.999999995</v>
      </c>
    </row>
    <row r="95" spans="2:7" ht="15">
      <c r="B95" s="2">
        <f t="shared" si="10"/>
        <v>15</v>
      </c>
      <c r="C95" s="2">
        <f t="shared" si="12"/>
        <v>16</v>
      </c>
      <c r="D95" s="2">
        <f t="shared" si="7"/>
        <v>480000</v>
      </c>
      <c r="E95" s="2">
        <f t="shared" si="11"/>
        <v>4486</v>
      </c>
      <c r="F95" s="2">
        <f t="shared" si="13"/>
        <v>40320000</v>
      </c>
      <c r="G95" s="12">
        <f t="shared" si="8"/>
        <v>-2980295.9999999986</v>
      </c>
    </row>
    <row r="96" spans="2:7" ht="15">
      <c r="B96" s="2">
        <f t="shared" si="10"/>
        <v>14</v>
      </c>
      <c r="C96" s="2">
        <f t="shared" si="12"/>
        <v>15</v>
      </c>
      <c r="D96" s="2">
        <f t="shared" si="7"/>
        <v>480000</v>
      </c>
      <c r="E96" s="2">
        <f t="shared" si="11"/>
        <v>4500</v>
      </c>
      <c r="F96" s="2">
        <f t="shared" si="13"/>
        <v>40800000</v>
      </c>
      <c r="G96" s="12">
        <f t="shared" si="8"/>
        <v>-3261999.999999998</v>
      </c>
    </row>
    <row r="97" spans="2:9" ht="15">
      <c r="B97" s="7">
        <f t="shared" si="10"/>
        <v>13</v>
      </c>
      <c r="C97" s="7">
        <f t="shared" si="12"/>
        <v>14</v>
      </c>
      <c r="D97" s="7">
        <f t="shared" si="7"/>
        <v>480000</v>
      </c>
      <c r="E97" s="7">
        <f t="shared" si="11"/>
        <v>4513</v>
      </c>
      <c r="F97" s="7">
        <f t="shared" si="13"/>
        <v>41280000</v>
      </c>
      <c r="G97" s="13">
        <f t="shared" si="8"/>
        <v>-3557867.999999994</v>
      </c>
      <c r="H97" s="56">
        <v>15000</v>
      </c>
      <c r="I97" s="46" t="s">
        <v>126</v>
      </c>
    </row>
    <row r="98" spans="2:7" ht="15">
      <c r="B98" s="2">
        <f t="shared" si="10"/>
        <v>12</v>
      </c>
      <c r="C98" s="2">
        <f t="shared" si="12"/>
        <v>13</v>
      </c>
      <c r="D98" s="2">
        <f t="shared" si="7"/>
        <v>480000</v>
      </c>
      <c r="E98" s="2">
        <f t="shared" si="11"/>
        <v>4525</v>
      </c>
      <c r="F98" s="2">
        <f t="shared" si="13"/>
        <v>41760000</v>
      </c>
      <c r="G98" s="12">
        <f t="shared" si="8"/>
        <v>-3867899.9999999953</v>
      </c>
    </row>
    <row r="99" spans="2:7" ht="15">
      <c r="B99" s="2">
        <f t="shared" si="10"/>
        <v>11</v>
      </c>
      <c r="C99" s="2">
        <f t="shared" si="12"/>
        <v>12</v>
      </c>
      <c r="D99" s="2">
        <f t="shared" si="7"/>
        <v>480000</v>
      </c>
      <c r="E99" s="2">
        <f t="shared" si="11"/>
        <v>4536</v>
      </c>
      <c r="F99" s="2">
        <f t="shared" si="13"/>
        <v>42240000</v>
      </c>
      <c r="G99" s="12">
        <f t="shared" si="8"/>
        <v>-4192095.9999999963</v>
      </c>
    </row>
    <row r="100" spans="2:7" ht="15">
      <c r="B100" s="2">
        <f t="shared" si="10"/>
        <v>10</v>
      </c>
      <c r="C100" s="2">
        <f t="shared" si="12"/>
        <v>11</v>
      </c>
      <c r="D100" s="2">
        <f t="shared" si="7"/>
        <v>480000</v>
      </c>
      <c r="E100" s="2">
        <f t="shared" si="11"/>
        <v>4546</v>
      </c>
      <c r="F100" s="2">
        <f t="shared" si="13"/>
        <v>42720000</v>
      </c>
      <c r="G100" s="12">
        <f t="shared" si="8"/>
        <v>-4530455.999999995</v>
      </c>
    </row>
    <row r="101" spans="2:7" ht="15">
      <c r="B101" s="2">
        <f t="shared" si="10"/>
        <v>9</v>
      </c>
      <c r="C101" s="2">
        <f t="shared" si="12"/>
        <v>10</v>
      </c>
      <c r="D101" s="2">
        <f t="shared" si="7"/>
        <v>480000</v>
      </c>
      <c r="E101" s="2">
        <f t="shared" si="11"/>
        <v>4555</v>
      </c>
      <c r="F101" s="2">
        <f t="shared" si="13"/>
        <v>43200000</v>
      </c>
      <c r="G101" s="12">
        <f t="shared" si="8"/>
        <v>-4882979.999999997</v>
      </c>
    </row>
    <row r="102" spans="2:7" ht="15">
      <c r="B102" s="2">
        <f t="shared" si="10"/>
        <v>9</v>
      </c>
      <c r="C102" s="2">
        <f t="shared" si="12"/>
        <v>9</v>
      </c>
      <c r="D102" s="2">
        <f t="shared" si="7"/>
        <v>480000</v>
      </c>
      <c r="E102" s="2">
        <f t="shared" si="11"/>
        <v>4564</v>
      </c>
      <c r="F102" s="2">
        <f t="shared" si="13"/>
        <v>43680000</v>
      </c>
      <c r="G102" s="12">
        <f t="shared" si="8"/>
        <v>-5235503.999999996</v>
      </c>
    </row>
    <row r="103" spans="2:7" ht="15">
      <c r="B103" s="2">
        <f t="shared" si="10"/>
        <v>8</v>
      </c>
      <c r="C103" s="2">
        <f aca="true" t="shared" si="14" ref="C103:C110">C102-1</f>
        <v>8</v>
      </c>
      <c r="D103" s="2">
        <f t="shared" si="7"/>
        <v>480000</v>
      </c>
      <c r="E103" s="2">
        <f t="shared" si="11"/>
        <v>4572</v>
      </c>
      <c r="F103" s="2">
        <f aca="true" t="shared" si="15" ref="F103:F110">F102+D103</f>
        <v>44160000</v>
      </c>
      <c r="G103" s="12">
        <f t="shared" si="8"/>
        <v>-5602191.999999998</v>
      </c>
    </row>
    <row r="104" spans="2:7" ht="15">
      <c r="B104" s="2">
        <f t="shared" si="10"/>
        <v>7</v>
      </c>
      <c r="C104" s="2">
        <f t="shared" si="14"/>
        <v>7</v>
      </c>
      <c r="D104" s="2">
        <f t="shared" si="7"/>
        <v>480000</v>
      </c>
      <c r="E104" s="2">
        <f t="shared" si="11"/>
        <v>4579</v>
      </c>
      <c r="F104" s="2">
        <f t="shared" si="15"/>
        <v>44640000</v>
      </c>
      <c r="G104" s="12">
        <f t="shared" si="8"/>
        <v>-5983043.999999996</v>
      </c>
    </row>
    <row r="105" spans="2:7" ht="15">
      <c r="B105" s="2">
        <f t="shared" si="10"/>
        <v>6</v>
      </c>
      <c r="C105" s="2">
        <f t="shared" si="14"/>
        <v>6</v>
      </c>
      <c r="D105" s="2">
        <f t="shared" si="7"/>
        <v>480000</v>
      </c>
      <c r="E105" s="2">
        <f t="shared" si="11"/>
        <v>4585</v>
      </c>
      <c r="F105" s="2">
        <f t="shared" si="15"/>
        <v>45120000</v>
      </c>
      <c r="G105" s="12">
        <f t="shared" si="8"/>
        <v>-6378059.999999996</v>
      </c>
    </row>
    <row r="106" spans="2:7" ht="15">
      <c r="B106" s="2">
        <f t="shared" si="10"/>
        <v>5</v>
      </c>
      <c r="C106" s="2">
        <f t="shared" si="14"/>
        <v>5</v>
      </c>
      <c r="D106" s="2">
        <f t="shared" si="7"/>
        <v>480000</v>
      </c>
      <c r="E106" s="2">
        <f t="shared" si="11"/>
        <v>4590</v>
      </c>
      <c r="F106" s="2">
        <f t="shared" si="15"/>
        <v>45600000</v>
      </c>
      <c r="G106" s="12">
        <f t="shared" si="8"/>
        <v>-6787239.999999999</v>
      </c>
    </row>
    <row r="107" spans="2:7" ht="15">
      <c r="B107" s="2">
        <f t="shared" si="10"/>
        <v>4</v>
      </c>
      <c r="C107" s="2">
        <f t="shared" si="14"/>
        <v>4</v>
      </c>
      <c r="D107" s="2">
        <f t="shared" si="7"/>
        <v>480000</v>
      </c>
      <c r="E107" s="2">
        <f t="shared" si="11"/>
        <v>4594</v>
      </c>
      <c r="F107" s="2">
        <f t="shared" si="15"/>
        <v>46080000</v>
      </c>
      <c r="G107" s="12">
        <f t="shared" si="8"/>
        <v>-7210584</v>
      </c>
    </row>
    <row r="108" spans="2:7" ht="15">
      <c r="B108" s="2">
        <f t="shared" si="10"/>
        <v>3</v>
      </c>
      <c r="C108" s="2">
        <f t="shared" si="14"/>
        <v>3</v>
      </c>
      <c r="D108" s="2">
        <f t="shared" si="7"/>
        <v>480000</v>
      </c>
      <c r="E108" s="2">
        <f t="shared" si="11"/>
        <v>4597</v>
      </c>
      <c r="F108" s="2">
        <f t="shared" si="15"/>
        <v>46560000</v>
      </c>
      <c r="G108" s="12">
        <f t="shared" si="8"/>
        <v>-7648092.000000001</v>
      </c>
    </row>
    <row r="109" spans="2:7" ht="15">
      <c r="B109" s="2">
        <f t="shared" si="10"/>
        <v>2</v>
      </c>
      <c r="C109" s="2">
        <f t="shared" si="14"/>
        <v>2</v>
      </c>
      <c r="D109" s="2">
        <f t="shared" si="7"/>
        <v>480000</v>
      </c>
      <c r="E109" s="2">
        <f t="shared" si="11"/>
        <v>4599</v>
      </c>
      <c r="F109" s="2">
        <f t="shared" si="15"/>
        <v>47040000</v>
      </c>
      <c r="G109" s="12">
        <f t="shared" si="8"/>
        <v>-8099763.999999995</v>
      </c>
    </row>
    <row r="110" spans="2:7" ht="15">
      <c r="B110" s="2">
        <f t="shared" si="10"/>
        <v>1</v>
      </c>
      <c r="C110" s="2">
        <f t="shared" si="14"/>
        <v>1</v>
      </c>
      <c r="D110" s="2">
        <f t="shared" si="7"/>
        <v>480000</v>
      </c>
      <c r="E110" s="2">
        <f t="shared" si="11"/>
        <v>4600</v>
      </c>
      <c r="F110" s="2">
        <f t="shared" si="15"/>
        <v>47520000</v>
      </c>
      <c r="G110" s="12">
        <f t="shared" si="8"/>
        <v>-8565599.999999996</v>
      </c>
    </row>
    <row r="112" ht="15">
      <c r="B112" t="s">
        <v>44</v>
      </c>
    </row>
  </sheetData>
  <sheetProtection/>
  <mergeCells count="5">
    <mergeCell ref="B2:C2"/>
    <mergeCell ref="B3:C3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0.71875" style="0" customWidth="1"/>
    <col min="2" max="2" width="21.140625" style="0" customWidth="1"/>
    <col min="3" max="3" width="17.7109375" style="0" customWidth="1"/>
    <col min="4" max="4" width="8.8515625" style="0" customWidth="1"/>
    <col min="5" max="5" width="19.00390625" style="0" customWidth="1"/>
    <col min="6" max="6" width="19.421875" style="0" customWidth="1"/>
    <col min="7" max="7" width="18.8515625" style="0" customWidth="1"/>
    <col min="8" max="8" width="19.421875" style="0" customWidth="1"/>
    <col min="9" max="9" width="0.71875" style="0" customWidth="1"/>
    <col min="10" max="10" width="19.421875" style="0" customWidth="1"/>
    <col min="11" max="11" width="9.421875" style="50" customWidth="1"/>
    <col min="12" max="12" width="0.71875" style="0" customWidth="1"/>
    <col min="13" max="13" width="19.421875" style="0" customWidth="1"/>
    <col min="14" max="14" width="9.421875" style="0" customWidth="1"/>
  </cols>
  <sheetData>
    <row r="1" ht="3.75" customHeight="1"/>
    <row r="2" spans="2:8" ht="15">
      <c r="B2" s="21" t="s">
        <v>21</v>
      </c>
      <c r="C2" s="62" t="s">
        <v>22</v>
      </c>
      <c r="D2" s="62"/>
      <c r="E2" s="21" t="s">
        <v>23</v>
      </c>
      <c r="F2" s="21" t="s">
        <v>11</v>
      </c>
      <c r="G2" s="21" t="s">
        <v>40</v>
      </c>
      <c r="H2" s="21" t="s">
        <v>32</v>
      </c>
    </row>
    <row r="3" spans="2:8" ht="15">
      <c r="B3" s="22" t="s">
        <v>24</v>
      </c>
      <c r="C3" s="22" t="s">
        <v>26</v>
      </c>
      <c r="D3" s="22">
        <v>3500000</v>
      </c>
      <c r="E3" s="22">
        <v>1125000</v>
      </c>
      <c r="F3" s="23">
        <f>(D3+E3)/$C$8</f>
        <v>326.5320530923468</v>
      </c>
      <c r="G3" s="23"/>
      <c r="H3" s="23">
        <f>F3-C21</f>
        <v>326.5320530923468</v>
      </c>
    </row>
    <row r="4" spans="2:8" ht="15">
      <c r="B4" s="22" t="s">
        <v>25</v>
      </c>
      <c r="C4" s="22" t="s">
        <v>27</v>
      </c>
      <c r="D4" s="22">
        <v>1500000</v>
      </c>
      <c r="E4" s="22">
        <v>955000</v>
      </c>
      <c r="F4" s="23">
        <f>(D4+E4)/$C$8</f>
        <v>173.32674385766734</v>
      </c>
      <c r="G4" s="23"/>
      <c r="H4" s="23">
        <f>F4-C22</f>
        <v>173.32674385766734</v>
      </c>
    </row>
    <row r="5" spans="2:8" ht="15">
      <c r="B5" s="22" t="s">
        <v>14</v>
      </c>
      <c r="C5" s="22" t="s">
        <v>29</v>
      </c>
      <c r="D5" s="22">
        <v>3000000</v>
      </c>
      <c r="E5" s="22">
        <v>1910000</v>
      </c>
      <c r="F5" s="23">
        <f>(D5+E5)/$C$8</f>
        <v>346.6534877153347</v>
      </c>
      <c r="G5" s="23"/>
      <c r="H5" s="23">
        <f>F5-C23</f>
        <v>346.6534877153347</v>
      </c>
    </row>
    <row r="6" spans="2:8" ht="15">
      <c r="B6" s="22" t="s">
        <v>15</v>
      </c>
      <c r="C6" s="22" t="s">
        <v>28</v>
      </c>
      <c r="D6" s="22">
        <v>6000000</v>
      </c>
      <c r="E6" s="22">
        <v>2080000</v>
      </c>
      <c r="F6" s="23">
        <f>(D6+E6)/$C$8</f>
        <v>570.460321942954</v>
      </c>
      <c r="G6" s="23"/>
      <c r="H6" s="23">
        <f>F6-C24</f>
        <v>570.460321942954</v>
      </c>
    </row>
    <row r="7" ht="7.5" customHeight="1"/>
    <row r="8" spans="2:3" ht="15" customHeight="1">
      <c r="B8" s="24" t="s">
        <v>50</v>
      </c>
      <c r="C8" s="24">
        <v>14164</v>
      </c>
    </row>
    <row r="9" spans="2:3" ht="15">
      <c r="B9" s="24" t="s">
        <v>36</v>
      </c>
      <c r="C9" s="24">
        <v>15450</v>
      </c>
    </row>
    <row r="10" spans="2:3" ht="15">
      <c r="B10" s="24" t="s">
        <v>37</v>
      </c>
      <c r="C10" s="24">
        <v>20600</v>
      </c>
    </row>
    <row r="11" ht="7.5" customHeight="1"/>
    <row r="12" spans="2:14" ht="15">
      <c r="B12" s="47" t="s">
        <v>34</v>
      </c>
      <c r="C12" s="48">
        <v>100</v>
      </c>
      <c r="J12" t="s">
        <v>54</v>
      </c>
      <c r="M12" t="s">
        <v>55</v>
      </c>
      <c r="N12" s="50"/>
    </row>
    <row r="13" spans="2:14" ht="15">
      <c r="B13" s="47" t="s">
        <v>35</v>
      </c>
      <c r="C13" s="48">
        <f>C12-(C16+C17+C21+C22+C23+C24)</f>
        <v>94</v>
      </c>
      <c r="E13" s="27"/>
      <c r="G13" s="27"/>
      <c r="H13" s="27"/>
      <c r="J13" t="s">
        <v>51</v>
      </c>
      <c r="M13" t="s">
        <v>53</v>
      </c>
      <c r="N13" s="52">
        <v>1.3</v>
      </c>
    </row>
    <row r="14" spans="2:14" ht="15">
      <c r="B14" s="40" t="s">
        <v>43</v>
      </c>
      <c r="C14" s="40">
        <f>ROUNDDOWN(C12*0.9,0)</f>
        <v>90</v>
      </c>
      <c r="E14" s="27"/>
      <c r="G14" s="27"/>
      <c r="H14" s="27"/>
      <c r="J14" t="s">
        <v>52</v>
      </c>
      <c r="K14" s="50" t="s">
        <v>62</v>
      </c>
      <c r="M14" t="s">
        <v>56</v>
      </c>
      <c r="N14" s="50" t="s">
        <v>57</v>
      </c>
    </row>
    <row r="15" spans="2:14" ht="13.5" customHeight="1">
      <c r="B15" s="28"/>
      <c r="C15" s="28"/>
      <c r="E15" s="37"/>
      <c r="G15" s="33"/>
      <c r="H15" s="33"/>
      <c r="J15" t="s">
        <v>59</v>
      </c>
      <c r="K15" s="51">
        <v>1.1</v>
      </c>
      <c r="L15" s="33"/>
      <c r="M15" t="s">
        <v>58</v>
      </c>
      <c r="N15" s="52">
        <v>1.5</v>
      </c>
    </row>
    <row r="16" spans="2:14" ht="15">
      <c r="B16" s="31" t="s">
        <v>33</v>
      </c>
      <c r="C16" s="7">
        <v>5</v>
      </c>
      <c r="D16" s="63" t="s">
        <v>1</v>
      </c>
      <c r="E16" s="19">
        <f>C9*C16*0.99*0.99</f>
        <v>75712.725</v>
      </c>
      <c r="G16" s="30" t="s">
        <v>3</v>
      </c>
      <c r="H16" s="30">
        <v>384000</v>
      </c>
      <c r="J16" t="s">
        <v>60</v>
      </c>
      <c r="K16" s="51">
        <v>1.2</v>
      </c>
      <c r="L16" s="33"/>
      <c r="M16" t="s">
        <v>67</v>
      </c>
      <c r="N16" s="52">
        <v>1.15</v>
      </c>
    </row>
    <row r="17" spans="2:12" ht="15">
      <c r="B17" s="31" t="s">
        <v>30</v>
      </c>
      <c r="C17" s="7">
        <v>1</v>
      </c>
      <c r="D17" s="64"/>
      <c r="E17" s="19">
        <f>C10*C17*0.99*0.99</f>
        <v>20190.06</v>
      </c>
      <c r="G17" s="30" t="s">
        <v>39</v>
      </c>
      <c r="H17" s="7">
        <v>1.3</v>
      </c>
      <c r="J17" t="s">
        <v>61</v>
      </c>
      <c r="K17" s="51">
        <v>1.2</v>
      </c>
      <c r="L17" s="33"/>
    </row>
    <row r="18" spans="2:11" ht="15">
      <c r="B18" s="32"/>
      <c r="C18" s="38"/>
      <c r="D18" s="29"/>
      <c r="E18" s="39">
        <f>E16+E17</f>
        <v>95902.785</v>
      </c>
      <c r="G18" s="30" t="s">
        <v>0</v>
      </c>
      <c r="H18" s="30">
        <f>H16*H17</f>
        <v>499200</v>
      </c>
      <c r="J18" t="s">
        <v>63</v>
      </c>
      <c r="K18" s="52">
        <v>1.1</v>
      </c>
    </row>
    <row r="19" spans="2:8" ht="7.5" customHeight="1">
      <c r="B19" s="25"/>
      <c r="C19" s="37"/>
      <c r="D19" s="26"/>
      <c r="E19" s="32"/>
      <c r="G19" s="27"/>
      <c r="H19" s="27"/>
    </row>
    <row r="20" spans="2:11" ht="15">
      <c r="B20" s="58" t="s">
        <v>38</v>
      </c>
      <c r="C20" s="59"/>
      <c r="E20" s="27"/>
      <c r="J20" t="s">
        <v>64</v>
      </c>
      <c r="K20" s="50" t="s">
        <v>65</v>
      </c>
    </row>
    <row r="21" spans="2:12" ht="15">
      <c r="B21" s="31" t="s">
        <v>24</v>
      </c>
      <c r="C21" s="7">
        <v>0</v>
      </c>
      <c r="J21" t="s">
        <v>66</v>
      </c>
      <c r="K21" s="52">
        <v>1.15</v>
      </c>
      <c r="L21" s="49"/>
    </row>
    <row r="22" spans="2:11" ht="15">
      <c r="B22" s="31" t="s">
        <v>25</v>
      </c>
      <c r="C22" s="7">
        <v>0</v>
      </c>
      <c r="J22" t="s">
        <v>68</v>
      </c>
      <c r="K22" s="52">
        <v>1.5</v>
      </c>
    </row>
    <row r="23" spans="2:12" ht="15">
      <c r="B23" s="31" t="s">
        <v>14</v>
      </c>
      <c r="C23" s="7">
        <v>0</v>
      </c>
      <c r="J23" t="s">
        <v>69</v>
      </c>
      <c r="K23" s="52">
        <v>1.25</v>
      </c>
      <c r="L23" s="49"/>
    </row>
    <row r="24" spans="2:11" ht="15">
      <c r="B24" s="31" t="s">
        <v>15</v>
      </c>
      <c r="C24" s="7">
        <v>0</v>
      </c>
      <c r="J24" t="s">
        <v>70</v>
      </c>
      <c r="K24" s="50" t="s">
        <v>57</v>
      </c>
    </row>
    <row r="25" spans="2:3" ht="7.5" customHeight="1">
      <c r="B25" s="33"/>
      <c r="C25" s="33"/>
    </row>
    <row r="26" spans="2:11" ht="15">
      <c r="B26" s="33"/>
      <c r="C26" s="33"/>
      <c r="J26" t="s">
        <v>71</v>
      </c>
      <c r="K26" s="52">
        <v>1.1</v>
      </c>
    </row>
    <row r="27" ht="7.5" customHeight="1"/>
    <row r="28" spans="2:11" ht="15">
      <c r="B28" s="60" t="s">
        <v>31</v>
      </c>
      <c r="C28" s="61"/>
      <c r="D28" s="35"/>
      <c r="E28" s="44" t="s">
        <v>47</v>
      </c>
      <c r="F28" s="43">
        <v>95902</v>
      </c>
      <c r="J28" t="s">
        <v>72</v>
      </c>
      <c r="K28" s="52">
        <v>1.5</v>
      </c>
    </row>
    <row r="29" spans="2:11" ht="15">
      <c r="B29" s="20" t="s">
        <v>24</v>
      </c>
      <c r="C29" s="34">
        <f>($E$18-$H$18)*(G3/100)</f>
        <v>0</v>
      </c>
      <c r="D29" s="36"/>
      <c r="E29" s="43" t="s">
        <v>24</v>
      </c>
      <c r="F29" s="43">
        <v>0</v>
      </c>
      <c r="K29" s="52"/>
    </row>
    <row r="30" spans="2:6" ht="15">
      <c r="B30" s="20" t="s">
        <v>25</v>
      </c>
      <c r="C30" s="34">
        <f>($E$18-$H$18)*(G4/100)</f>
        <v>0</v>
      </c>
      <c r="D30" s="36"/>
      <c r="E30" s="43" t="s">
        <v>25</v>
      </c>
      <c r="F30" s="43">
        <v>0</v>
      </c>
    </row>
    <row r="31" spans="2:11" ht="15">
      <c r="B31" s="20" t="s">
        <v>14</v>
      </c>
      <c r="C31" s="34">
        <f>($E$18-$H$18)*(G5/100)</f>
        <v>0</v>
      </c>
      <c r="D31" s="36"/>
      <c r="E31" s="43" t="s">
        <v>14</v>
      </c>
      <c r="F31" s="43">
        <v>0</v>
      </c>
      <c r="K31" s="52"/>
    </row>
    <row r="32" spans="2:11" ht="15">
      <c r="B32" s="20" t="s">
        <v>15</v>
      </c>
      <c r="C32" s="34">
        <f>($E$18-$H$18)*(G6/100)</f>
        <v>0</v>
      </c>
      <c r="D32" s="36"/>
      <c r="E32" s="43" t="s">
        <v>15</v>
      </c>
      <c r="F32" s="43">
        <v>0</v>
      </c>
      <c r="K32" s="52"/>
    </row>
    <row r="34" ht="15">
      <c r="B34" s="41" t="s">
        <v>41</v>
      </c>
    </row>
    <row r="35" ht="15">
      <c r="B35" s="42" t="s">
        <v>42</v>
      </c>
    </row>
    <row r="36" ht="15">
      <c r="B36" s="42" t="s">
        <v>46</v>
      </c>
    </row>
    <row r="37" ht="15">
      <c r="B37" s="42" t="s">
        <v>45</v>
      </c>
    </row>
    <row r="38" ht="15">
      <c r="B38" s="42" t="s">
        <v>127</v>
      </c>
    </row>
    <row r="39" ht="15">
      <c r="B39" s="42" t="s">
        <v>128</v>
      </c>
    </row>
    <row r="40" ht="15">
      <c r="B40" s="42" t="s">
        <v>48</v>
      </c>
    </row>
    <row r="41" ht="15">
      <c r="B41" s="42" t="s">
        <v>49</v>
      </c>
    </row>
    <row r="43" ht="15">
      <c r="B43" t="s">
        <v>44</v>
      </c>
    </row>
  </sheetData>
  <sheetProtection/>
  <mergeCells count="4">
    <mergeCell ref="B20:C20"/>
    <mergeCell ref="B28:C28"/>
    <mergeCell ref="C2:D2"/>
    <mergeCell ref="D16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2010-03-19T17:36:11Z</dcterms:created>
  <dcterms:modified xsi:type="dcterms:W3CDTF">2010-11-02T11:03:33Z</dcterms:modified>
  <cp:category/>
  <cp:version/>
  <cp:contentType/>
  <cp:contentStatus/>
</cp:coreProperties>
</file>